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SSAN\Downloads\"/>
    </mc:Choice>
  </mc:AlternateContent>
  <xr:revisionPtr revIDLastSave="0" documentId="13_ncr:1_{5E77354F-ADAA-44EB-9F91-B05FB24E3BCD}" xr6:coauthVersionLast="47" xr6:coauthVersionMax="47" xr10:uidLastSave="{00000000-0000-0000-0000-000000000000}"/>
  <bookViews>
    <workbookView xWindow="-120" yWindow="-120" windowWidth="20730" windowHeight="11040" activeTab="1" xr2:uid="{99B51AAE-F2EA-4B04-AD39-0DC9AA195125}"/>
  </bookViews>
  <sheets>
    <sheet name="Phase 1" sheetId="1" r:id="rId1"/>
    <sheet name="Phas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2" l="1"/>
  <c r="K25" i="2"/>
  <c r="G25" i="2"/>
  <c r="F25" i="2"/>
  <c r="G24" i="2"/>
  <c r="F24" i="2"/>
  <c r="L22" i="2"/>
  <c r="K22" i="2"/>
  <c r="G22" i="2"/>
  <c r="F22" i="2"/>
  <c r="L21" i="2"/>
  <c r="K21" i="2"/>
  <c r="G21" i="2"/>
  <c r="F21" i="2"/>
  <c r="L19" i="2"/>
  <c r="K19" i="2"/>
  <c r="G19" i="2"/>
  <c r="F19" i="2"/>
  <c r="L18" i="2"/>
  <c r="K18" i="2"/>
  <c r="G18" i="2"/>
  <c r="F18" i="2"/>
  <c r="L17" i="2"/>
  <c r="K17" i="2"/>
  <c r="G17" i="2"/>
  <c r="F17" i="2"/>
  <c r="G15" i="2"/>
  <c r="F15" i="2"/>
  <c r="G14" i="2"/>
  <c r="F14" i="2"/>
  <c r="G13" i="2"/>
  <c r="F13" i="2"/>
  <c r="L8" i="2"/>
  <c r="K8" i="2"/>
  <c r="G8" i="2"/>
  <c r="F8" i="2"/>
  <c r="L7" i="2"/>
  <c r="K7" i="2"/>
  <c r="G7" i="2"/>
  <c r="F7" i="2"/>
  <c r="L6" i="2"/>
  <c r="K6" i="2"/>
  <c r="G6" i="2"/>
  <c r="F6" i="2"/>
  <c r="L5" i="2"/>
  <c r="K5" i="2"/>
  <c r="G5" i="2"/>
  <c r="F5" i="2"/>
  <c r="L4" i="2"/>
  <c r="K4" i="2"/>
  <c r="G4" i="2"/>
  <c r="F4" i="2"/>
  <c r="AD40" i="1"/>
  <c r="AC40" i="1"/>
  <c r="Y40" i="1"/>
  <c r="X40" i="1"/>
  <c r="AD39" i="1"/>
  <c r="AC39" i="1"/>
  <c r="Y39" i="1"/>
  <c r="X39" i="1"/>
  <c r="AD38" i="1"/>
  <c r="AC38" i="1"/>
  <c r="Y38" i="1"/>
  <c r="X38" i="1"/>
  <c r="AD37" i="1"/>
  <c r="AC37" i="1"/>
  <c r="Y37" i="1"/>
  <c r="X37" i="1"/>
  <c r="AD36" i="1"/>
  <c r="AC36" i="1"/>
  <c r="Y36" i="1"/>
  <c r="X36" i="1"/>
  <c r="AD34" i="1"/>
  <c r="AC34" i="1"/>
  <c r="Y34" i="1"/>
  <c r="X34" i="1"/>
  <c r="AD33" i="1"/>
  <c r="AC33" i="1"/>
  <c r="Y33" i="1"/>
  <c r="X33" i="1"/>
  <c r="AD32" i="1"/>
  <c r="AC32" i="1"/>
  <c r="Y32" i="1"/>
  <c r="X32" i="1"/>
  <c r="AD31" i="1"/>
  <c r="AC31" i="1"/>
  <c r="Y31" i="1"/>
  <c r="X31" i="1"/>
  <c r="AD30" i="1"/>
  <c r="AC30" i="1"/>
  <c r="Y30" i="1"/>
  <c r="X30" i="1"/>
  <c r="AD28" i="1"/>
  <c r="AC28" i="1"/>
  <c r="Y28" i="1"/>
  <c r="X28" i="1"/>
  <c r="AD27" i="1"/>
  <c r="AC27" i="1"/>
  <c r="Y27" i="1"/>
  <c r="X27" i="1"/>
  <c r="AD26" i="1"/>
  <c r="AC26" i="1"/>
  <c r="Y26" i="1"/>
  <c r="X26" i="1"/>
  <c r="AD25" i="1"/>
  <c r="AC25" i="1"/>
  <c r="Y25" i="1"/>
  <c r="X25" i="1"/>
  <c r="AD24" i="1"/>
  <c r="AC24" i="1"/>
  <c r="Y24" i="1"/>
  <c r="X24" i="1"/>
  <c r="AD22" i="1"/>
  <c r="AC22" i="1"/>
  <c r="Y22" i="1"/>
  <c r="X22" i="1"/>
  <c r="AD21" i="1"/>
  <c r="AC21" i="1"/>
  <c r="Y21" i="1"/>
  <c r="X21" i="1"/>
  <c r="AD20" i="1"/>
  <c r="AC20" i="1"/>
  <c r="Y20" i="1"/>
  <c r="X20" i="1"/>
  <c r="AD19" i="1"/>
  <c r="AC19" i="1"/>
  <c r="Y19" i="1"/>
  <c r="X19" i="1"/>
  <c r="AD18" i="1"/>
  <c r="AC18" i="1"/>
  <c r="Y18" i="1"/>
  <c r="X18" i="1"/>
  <c r="AD17" i="1"/>
  <c r="AC17" i="1"/>
  <c r="Y17" i="1"/>
  <c r="X17" i="1"/>
  <c r="AD16" i="1"/>
  <c r="AC16" i="1"/>
  <c r="Y16" i="1"/>
  <c r="X16" i="1"/>
  <c r="AD15" i="1"/>
  <c r="AC15" i="1"/>
  <c r="Y15" i="1"/>
  <c r="X15" i="1"/>
  <c r="AD14" i="1"/>
  <c r="AC14" i="1"/>
  <c r="Y14" i="1"/>
  <c r="X14" i="1"/>
  <c r="AD13" i="1"/>
  <c r="AC13" i="1"/>
  <c r="Y13" i="1"/>
  <c r="X13" i="1"/>
  <c r="AD12" i="1"/>
  <c r="AC12" i="1"/>
  <c r="Y12" i="1"/>
  <c r="X12" i="1"/>
  <c r="AD11" i="1"/>
  <c r="AC11" i="1"/>
  <c r="Y11" i="1"/>
  <c r="X11" i="1"/>
  <c r="AD10" i="1"/>
  <c r="AC10" i="1"/>
  <c r="Y10" i="1"/>
  <c r="X10" i="1"/>
  <c r="AD9" i="1"/>
  <c r="AC9" i="1"/>
  <c r="Y9" i="1"/>
  <c r="X9" i="1"/>
  <c r="AD8" i="1"/>
  <c r="AC8" i="1"/>
  <c r="Y8" i="1"/>
  <c r="X8" i="1"/>
  <c r="AD7" i="1"/>
  <c r="AC7" i="1"/>
  <c r="Y7" i="1"/>
  <c r="X7" i="1"/>
  <c r="AD6" i="1"/>
  <c r="AC6" i="1"/>
  <c r="Y6" i="1"/>
  <c r="X6" i="1"/>
  <c r="AD5" i="1"/>
  <c r="AC5" i="1"/>
  <c r="Y5" i="1"/>
  <c r="X5" i="1"/>
  <c r="AJ13" i="1"/>
  <c r="AI40" i="1"/>
  <c r="AI39" i="1"/>
  <c r="AJ39" i="1" s="1"/>
  <c r="AI38" i="1"/>
  <c r="AI37" i="1"/>
  <c r="AJ37" i="1" s="1"/>
  <c r="AI36" i="1"/>
  <c r="AI34" i="1"/>
  <c r="AI33" i="1"/>
  <c r="AJ33" i="1" s="1"/>
  <c r="AI32" i="1"/>
  <c r="AI31" i="1"/>
  <c r="AJ31" i="1" s="1"/>
  <c r="AI30" i="1"/>
  <c r="AI27" i="1"/>
  <c r="AI26" i="1"/>
  <c r="AJ26" i="1" s="1"/>
  <c r="AI25" i="1"/>
  <c r="AI24" i="1"/>
  <c r="AJ24" i="1" s="1"/>
  <c r="AI22" i="1"/>
  <c r="AI21" i="1"/>
  <c r="AJ21" i="1" s="1"/>
  <c r="AI20" i="1"/>
  <c r="AI19" i="1"/>
  <c r="AJ19" i="1" s="1"/>
  <c r="AI18" i="1"/>
  <c r="AI17" i="1"/>
  <c r="AI16" i="1"/>
  <c r="AI15" i="1"/>
  <c r="AJ15" i="1" s="1"/>
  <c r="AI14" i="1"/>
  <c r="AI12" i="1"/>
  <c r="AI11" i="1"/>
  <c r="AJ11" i="1" s="1"/>
  <c r="AI10" i="1"/>
  <c r="AI9" i="1"/>
  <c r="AI8" i="1"/>
  <c r="AI7" i="1"/>
  <c r="AJ7" i="1" s="1"/>
  <c r="AI6" i="1"/>
  <c r="AI5" i="1"/>
  <c r="AJ9" i="1"/>
  <c r="AN5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AN17" i="1" l="1"/>
  <c r="AN27" i="1"/>
  <c r="AN6" i="1"/>
  <c r="AN14" i="1"/>
  <c r="AN33" i="1"/>
  <c r="AJ8" i="1"/>
  <c r="AN9" i="1"/>
  <c r="AN21" i="1"/>
  <c r="AN20" i="1"/>
  <c r="AN13" i="1"/>
  <c r="AN18" i="1"/>
  <c r="AN39" i="1"/>
  <c r="AN26" i="1"/>
  <c r="AN10" i="1"/>
  <c r="AN22" i="1"/>
  <c r="AJ16" i="1"/>
  <c r="AJ25" i="1"/>
  <c r="AJ38" i="1"/>
  <c r="AJ12" i="1"/>
  <c r="AJ20" i="1"/>
  <c r="AJ28" i="1"/>
  <c r="AJ32" i="1"/>
  <c r="AN30" i="1"/>
  <c r="AN34" i="1"/>
  <c r="AN36" i="1"/>
  <c r="AN40" i="1"/>
  <c r="AJ17" i="1"/>
  <c r="AN28" i="1"/>
  <c r="AJ5" i="1"/>
  <c r="AN7" i="1"/>
  <c r="AN11" i="1"/>
  <c r="AN15" i="1"/>
  <c r="AN19" i="1"/>
  <c r="AN24" i="1"/>
  <c r="AN31" i="1"/>
  <c r="AN37" i="1"/>
  <c r="AJ6" i="1"/>
  <c r="AJ10" i="1"/>
  <c r="AJ14" i="1"/>
  <c r="AJ18" i="1"/>
  <c r="AJ22" i="1"/>
  <c r="AJ27" i="1"/>
  <c r="AJ30" i="1"/>
  <c r="AJ34" i="1"/>
  <c r="AJ36" i="1"/>
  <c r="AJ40" i="1"/>
  <c r="AN8" i="1"/>
  <c r="AN12" i="1"/>
  <c r="AN16" i="1"/>
  <c r="AN25" i="1"/>
  <c r="AN32" i="1"/>
  <c r="AN38" i="1"/>
</calcChain>
</file>

<file path=xl/sharedStrings.xml><?xml version="1.0" encoding="utf-8"?>
<sst xmlns="http://schemas.openxmlformats.org/spreadsheetml/2006/main" count="190" uniqueCount="80">
  <si>
    <t xml:space="preserve">Mixture ID </t>
  </si>
  <si>
    <t>Avg. Height of First Layer (mm)</t>
  </si>
  <si>
    <t>Printability Evaluation (mm)</t>
  </si>
  <si>
    <t>Extrusion Rate (RPM)</t>
  </si>
  <si>
    <t>Wet Density (kg/m3)</t>
  </si>
  <si>
    <t>Deformation after 2nd Layer (mm)</t>
  </si>
  <si>
    <t>Deformation after 3rd Layer (mm)</t>
  </si>
  <si>
    <t>Deformation after 3rd Layer (mm) + 2mins</t>
  </si>
  <si>
    <t xml:space="preserve">Deformation after 3rd Layer + 2mins (%) </t>
  </si>
  <si>
    <t>SP1.4LS0F0</t>
  </si>
  <si>
    <t>SP1.4LS0F0.5</t>
  </si>
  <si>
    <t>SP1.4LS0F1</t>
  </si>
  <si>
    <t>SP1.4LS0F1.5</t>
  </si>
  <si>
    <t>SP1.4LS0F2</t>
  </si>
  <si>
    <t>SP1.4LS0F2.5</t>
  </si>
  <si>
    <t>SP1.4LS5F0</t>
  </si>
  <si>
    <t>SP1.4LS5F0.5</t>
  </si>
  <si>
    <t>SP1.4LS5F1</t>
  </si>
  <si>
    <t>SP1.4LS5F1.5</t>
  </si>
  <si>
    <t>SP1.4LS5F2</t>
  </si>
  <si>
    <t>SP1.4LS5F2.5</t>
  </si>
  <si>
    <t>SP1.4LS10F0</t>
  </si>
  <si>
    <t>SP1.4LS10F0.5</t>
  </si>
  <si>
    <t>SP1.4LS10F1</t>
  </si>
  <si>
    <t>SP1.4LS10F1.5</t>
  </si>
  <si>
    <t>SP1.4LS10F2</t>
  </si>
  <si>
    <t>SP1.4LS10F2.5</t>
  </si>
  <si>
    <t>SP1.8LS0F0</t>
  </si>
  <si>
    <t>SP1.LS0F0.5</t>
  </si>
  <si>
    <t>SP1.8LS0F1</t>
  </si>
  <si>
    <t>SP1.8LS0F1.5</t>
  </si>
  <si>
    <t>SP1.8LS0F2</t>
  </si>
  <si>
    <t>SP1.8LS0F2.5</t>
  </si>
  <si>
    <t>-</t>
  </si>
  <si>
    <t>SP1.8LS5F0</t>
  </si>
  <si>
    <t>SP1.8LS5F0.5</t>
  </si>
  <si>
    <t>SP1.8LS5F1</t>
  </si>
  <si>
    <t>SP1.8LS5F1.5</t>
  </si>
  <si>
    <t>SP1.8LS5F2</t>
  </si>
  <si>
    <t>SP1.8LS5F2.5</t>
  </si>
  <si>
    <t>SP1.8LS10F0</t>
  </si>
  <si>
    <t>SP1.8LS10F0.5</t>
  </si>
  <si>
    <t>SP1.48S10F1</t>
  </si>
  <si>
    <t>SP1.8LS10F1.5</t>
  </si>
  <si>
    <t>SP1.8LS10F2</t>
  </si>
  <si>
    <t>SP1.8LS10F2.5</t>
  </si>
  <si>
    <t>7 days</t>
  </si>
  <si>
    <t>28 days</t>
  </si>
  <si>
    <t xml:space="preserve">specimen 1 </t>
  </si>
  <si>
    <t>specimen 2</t>
  </si>
  <si>
    <t>specimen 3</t>
  </si>
  <si>
    <t>Average</t>
  </si>
  <si>
    <t>STD</t>
  </si>
  <si>
    <t>Compressive Strength (Mpa)</t>
  </si>
  <si>
    <t>Flow Table (mm)</t>
  </si>
  <si>
    <t>0_STD</t>
  </si>
  <si>
    <t>20_STD</t>
  </si>
  <si>
    <t>40_STD</t>
  </si>
  <si>
    <t>SP1.8LS0F0.5</t>
  </si>
  <si>
    <t>Tensile Strength (Mpa)</t>
  </si>
  <si>
    <t>Tensile Capacity (%)</t>
  </si>
  <si>
    <t>Mixture ID</t>
  </si>
  <si>
    <t>Specimen 1</t>
  </si>
  <si>
    <t>Specimen 2</t>
  </si>
  <si>
    <t>Specimen 3</t>
  </si>
  <si>
    <t>Modulus of Rupture (MPa) 3-point bending test</t>
  </si>
  <si>
    <t>Modulus of Rupture (Mpa) 4-point bending test</t>
  </si>
  <si>
    <t>Deflection capacity (mm)</t>
  </si>
  <si>
    <t>Avg</t>
  </si>
  <si>
    <t xml:space="preserve">STD </t>
  </si>
  <si>
    <t>F0 X</t>
  </si>
  <si>
    <t>F0 Y</t>
  </si>
  <si>
    <t>F0 Z</t>
  </si>
  <si>
    <t>F2.5 X</t>
  </si>
  <si>
    <t>F2.5 Y</t>
  </si>
  <si>
    <t>F2.5 Z</t>
  </si>
  <si>
    <t>F0 Z (Screw)</t>
  </si>
  <si>
    <t>F2.5 Z (Screw)</t>
  </si>
  <si>
    <t>F0 (mold)</t>
  </si>
  <si>
    <t>F2.5 (mold)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</si>
</sst>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7D31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0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10" fontId="0" fillId="0" borderId="0" xfId="0" applyNumberFormat="1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9" fontId="0" fillId="2" borderId="4" xfId="0" applyNumberFormat="1" applyFill="1" applyBorder="1" applyAlignment="1">
      <alignment horizontal="center"/>
    </xf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9" fontId="0" fillId="2" borderId="7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9" fontId="0" fillId="3" borderId="4" xfId="0" applyNumberFormat="1" applyFill="1" applyBorder="1" applyAlignment="1">
      <alignment horizontal="center"/>
    </xf>
    <xf numFmtId="9" fontId="0" fillId="3" borderId="7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4" xfId="0" applyFill="1" applyBorder="1"/>
    <xf numFmtId="164" fontId="0" fillId="4" borderId="0" xfId="0" applyNumberFormat="1" applyFill="1" applyAlignment="1">
      <alignment horizontal="center"/>
    </xf>
    <xf numFmtId="9" fontId="0" fillId="4" borderId="4" xfId="0" applyNumberFormat="1" applyFill="1" applyBorder="1" applyAlignment="1">
      <alignment horizontal="center"/>
    </xf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9" fontId="0" fillId="4" borderId="7" xfId="0" applyNumberFormat="1" applyFill="1" applyBorder="1" applyAlignment="1">
      <alignment horizontal="center"/>
    </xf>
    <xf numFmtId="164" fontId="0" fillId="0" borderId="0" xfId="0" applyNumberFormat="1"/>
    <xf numFmtId="9" fontId="0" fillId="2" borderId="0" xfId="0" applyNumberFormat="1" applyFill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0" fontId="0" fillId="3" borderId="7" xfId="0" applyFill="1" applyBorder="1"/>
    <xf numFmtId="164" fontId="0" fillId="3" borderId="12" xfId="0" applyNumberForma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4" xfId="0" applyBorder="1"/>
    <xf numFmtId="0" fontId="1" fillId="0" borderId="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5" borderId="6" xfId="0" applyNumberFormat="1" applyFont="1" applyFill="1" applyBorder="1" applyAlignment="1">
      <alignment horizontal="center"/>
    </xf>
    <xf numFmtId="164" fontId="0" fillId="5" borderId="4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2" fillId="5" borderId="4" xfId="0" applyNumberFormat="1" applyFon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164" fontId="1" fillId="5" borderId="15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5" borderId="5" xfId="0" applyNumberFormat="1" applyFon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164" fontId="2" fillId="5" borderId="6" xfId="0" applyNumberFormat="1" applyFon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2" fillId="3" borderId="7" xfId="0" applyNumberFormat="1" applyFont="1" applyFill="1" applyBorder="1" applyAlignment="1">
      <alignment horizontal="center"/>
    </xf>
    <xf numFmtId="164" fontId="2" fillId="5" borderId="7" xfId="0" applyNumberFormat="1" applyFont="1" applyFill="1" applyBorder="1" applyAlignment="1">
      <alignment horizontal="center"/>
    </xf>
    <xf numFmtId="164" fontId="2" fillId="5" borderId="15" xfId="0" applyNumberFormat="1" applyFon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64" fontId="0" fillId="5" borderId="15" xfId="0" applyNumberFormat="1" applyFill="1" applyBorder="1" applyAlignment="1">
      <alignment horizontal="center"/>
    </xf>
    <xf numFmtId="0" fontId="0" fillId="0" borderId="9" xfId="0" applyBorder="1"/>
    <xf numFmtId="0" fontId="0" fillId="0" borderId="6" xfId="0" applyBorder="1"/>
    <xf numFmtId="0" fontId="0" fillId="5" borderId="4" xfId="0" applyFill="1" applyBorder="1"/>
    <xf numFmtId="1" fontId="0" fillId="2" borderId="1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0" fillId="4" borderId="4" xfId="0" applyNumberFormat="1" applyFill="1" applyBorder="1" applyAlignment="1">
      <alignment horizontal="center"/>
    </xf>
    <xf numFmtId="1" fontId="0" fillId="4" borderId="7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4" borderId="12" xfId="0" applyNumberForma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6" borderId="1" xfId="0" applyFont="1" applyFill="1" applyBorder="1"/>
    <xf numFmtId="2" fontId="4" fillId="6" borderId="8" xfId="0" applyNumberFormat="1" applyFont="1" applyFill="1" applyBorder="1" applyAlignment="1">
      <alignment horizontal="center"/>
    </xf>
    <xf numFmtId="2" fontId="4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6" borderId="4" xfId="0" applyFont="1" applyFill="1" applyBorder="1"/>
    <xf numFmtId="2" fontId="4" fillId="6" borderId="9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3" fillId="6" borderId="4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 vertical="center"/>
    </xf>
    <xf numFmtId="0" fontId="4" fillId="6" borderId="7" xfId="0" applyFont="1" applyFill="1" applyBorder="1"/>
    <xf numFmtId="2" fontId="4" fillId="6" borderId="10" xfId="0" applyNumberFormat="1" applyFont="1" applyFill="1" applyBorder="1" applyAlignment="1">
      <alignment horizontal="center"/>
    </xf>
    <xf numFmtId="2" fontId="4" fillId="6" borderId="7" xfId="0" applyNumberFormat="1" applyFont="1" applyFill="1" applyBorder="1" applyAlignment="1">
      <alignment horizontal="center"/>
    </xf>
    <xf numFmtId="2" fontId="4" fillId="6" borderId="7" xfId="0" applyNumberFormat="1" applyFont="1" applyFill="1" applyBorder="1" applyAlignment="1">
      <alignment horizontal="center" vertical="center"/>
    </xf>
    <xf numFmtId="0" fontId="4" fillId="7" borderId="1" xfId="0" applyFont="1" applyFill="1" applyBorder="1"/>
    <xf numFmtId="2" fontId="4" fillId="7" borderId="8" xfId="0" applyNumberFormat="1" applyFont="1" applyFill="1" applyBorder="1" applyAlignment="1">
      <alignment horizontal="center"/>
    </xf>
    <xf numFmtId="2" fontId="4" fillId="7" borderId="1" xfId="0" applyNumberFormat="1" applyFont="1" applyFill="1" applyBorder="1" applyAlignment="1">
      <alignment horizontal="center"/>
    </xf>
    <xf numFmtId="2" fontId="3" fillId="7" borderId="1" xfId="0" applyNumberFormat="1" applyFont="1" applyFill="1" applyBorder="1" applyAlignment="1">
      <alignment horizontal="center"/>
    </xf>
    <xf numFmtId="2" fontId="4" fillId="7" borderId="1" xfId="0" applyNumberFormat="1" applyFont="1" applyFill="1" applyBorder="1" applyAlignment="1">
      <alignment horizontal="center" vertical="center"/>
    </xf>
    <xf numFmtId="0" fontId="4" fillId="7" borderId="4" xfId="0" applyFont="1" applyFill="1" applyBorder="1"/>
    <xf numFmtId="2" fontId="4" fillId="7" borderId="9" xfId="0" applyNumberFormat="1" applyFont="1" applyFill="1" applyBorder="1" applyAlignment="1">
      <alignment horizontal="center"/>
    </xf>
    <xf numFmtId="2" fontId="4" fillId="7" borderId="4" xfId="0" applyNumberFormat="1" applyFont="1" applyFill="1" applyBorder="1" applyAlignment="1">
      <alignment horizontal="center"/>
    </xf>
    <xf numFmtId="2" fontId="3" fillId="7" borderId="4" xfId="0" applyNumberFormat="1" applyFont="1" applyFill="1" applyBorder="1" applyAlignment="1">
      <alignment horizontal="center"/>
    </xf>
    <xf numFmtId="2" fontId="4" fillId="7" borderId="4" xfId="0" applyNumberFormat="1" applyFont="1" applyFill="1" applyBorder="1" applyAlignment="1">
      <alignment horizontal="center" vertical="center"/>
    </xf>
    <xf numFmtId="0" fontId="4" fillId="7" borderId="7" xfId="0" applyFont="1" applyFill="1" applyBorder="1"/>
    <xf numFmtId="2" fontId="4" fillId="7" borderId="10" xfId="0" applyNumberFormat="1" applyFont="1" applyFill="1" applyBorder="1" applyAlignment="1">
      <alignment horizontal="center"/>
    </xf>
    <xf numFmtId="2" fontId="4" fillId="7" borderId="7" xfId="0" applyNumberFormat="1" applyFont="1" applyFill="1" applyBorder="1" applyAlignment="1">
      <alignment horizontal="center"/>
    </xf>
    <xf numFmtId="2" fontId="4" fillId="7" borderId="7" xfId="0" applyNumberFormat="1" applyFont="1" applyFill="1" applyBorder="1" applyAlignment="1">
      <alignment horizontal="center" vertical="center"/>
    </xf>
    <xf numFmtId="0" fontId="4" fillId="8" borderId="4" xfId="0" applyFont="1" applyFill="1" applyBorder="1"/>
    <xf numFmtId="2" fontId="4" fillId="8" borderId="9" xfId="0" applyNumberFormat="1" applyFont="1" applyFill="1" applyBorder="1" applyAlignment="1">
      <alignment horizontal="center"/>
    </xf>
    <xf numFmtId="2" fontId="4" fillId="8" borderId="4" xfId="0" applyNumberFormat="1" applyFont="1" applyFill="1" applyBorder="1" applyAlignment="1">
      <alignment horizontal="center"/>
    </xf>
    <xf numFmtId="2" fontId="3" fillId="8" borderId="1" xfId="0" applyNumberFormat="1" applyFont="1" applyFill="1" applyBorder="1" applyAlignment="1">
      <alignment horizontal="center"/>
    </xf>
    <xf numFmtId="2" fontId="4" fillId="8" borderId="4" xfId="0" applyNumberFormat="1" applyFont="1" applyFill="1" applyBorder="1" applyAlignment="1">
      <alignment horizontal="center" vertical="center"/>
    </xf>
    <xf numFmtId="2" fontId="3" fillId="8" borderId="4" xfId="0" applyNumberFormat="1" applyFont="1" applyFill="1" applyBorder="1" applyAlignment="1">
      <alignment horizontal="center"/>
    </xf>
    <xf numFmtId="0" fontId="4" fillId="8" borderId="7" xfId="0" applyFont="1" applyFill="1" applyBorder="1"/>
    <xf numFmtId="2" fontId="4" fillId="8" borderId="10" xfId="0" applyNumberFormat="1" applyFont="1" applyFill="1" applyBorder="1" applyAlignment="1">
      <alignment horizontal="center"/>
    </xf>
    <xf numFmtId="2" fontId="4" fillId="8" borderId="7" xfId="0" applyNumberFormat="1" applyFont="1" applyFill="1" applyBorder="1" applyAlignment="1">
      <alignment horizontal="center"/>
    </xf>
    <xf numFmtId="2" fontId="3" fillId="8" borderId="7" xfId="0" applyNumberFormat="1" applyFont="1" applyFill="1" applyBorder="1" applyAlignment="1">
      <alignment horizontal="center"/>
    </xf>
    <xf numFmtId="2" fontId="4" fillId="8" borderId="7" xfId="0" applyNumberFormat="1" applyFont="1" applyFill="1" applyBorder="1" applyAlignment="1">
      <alignment horizontal="center" vertical="center"/>
    </xf>
    <xf numFmtId="0" fontId="4" fillId="0" borderId="4" xfId="0" applyFont="1" applyBorder="1"/>
    <xf numFmtId="2" fontId="4" fillId="0" borderId="9" xfId="0" applyNumberFormat="1" applyFont="1" applyBorder="1"/>
    <xf numFmtId="2" fontId="4" fillId="0" borderId="4" xfId="0" applyNumberFormat="1" applyFont="1" applyBorder="1"/>
    <xf numFmtId="2" fontId="3" fillId="0" borderId="4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2" fontId="3" fillId="6" borderId="1" xfId="0" applyNumberFormat="1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/>
    </xf>
    <xf numFmtId="2" fontId="3" fillId="6" borderId="4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0" borderId="0" xfId="0" applyNumberFormat="1" applyBorder="1"/>
    <xf numFmtId="2" fontId="3" fillId="0" borderId="0" xfId="0" applyNumberFormat="1" applyFont="1" applyBorder="1"/>
    <xf numFmtId="2" fontId="3" fillId="0" borderId="6" xfId="0" applyNumberFormat="1" applyFont="1" applyBorder="1"/>
    <xf numFmtId="2" fontId="3" fillId="6" borderId="7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3" xfId="0" applyFont="1" applyBorder="1"/>
    <xf numFmtId="0" fontId="1" fillId="0" borderId="7" xfId="0" applyFont="1" applyBorder="1"/>
    <xf numFmtId="0" fontId="1" fillId="0" borderId="15" xfId="0" applyFont="1" applyBorder="1"/>
    <xf numFmtId="0" fontId="1" fillId="0" borderId="6" xfId="0" applyFont="1" applyBorder="1"/>
    <xf numFmtId="0" fontId="6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164" fontId="2" fillId="3" borderId="9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164" fontId="1" fillId="3" borderId="15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2" fillId="4" borderId="4" xfId="0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/>
    </xf>
    <xf numFmtId="164" fontId="1" fillId="9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9" borderId="4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9" borderId="7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center"/>
    </xf>
    <xf numFmtId="164" fontId="1" fillId="5" borderId="7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7" xfId="0" applyNumberFormat="1" applyFont="1" applyFill="1" applyBorder="1" applyAlignment="1">
      <alignment horizontal="center"/>
    </xf>
    <xf numFmtId="165" fontId="0" fillId="0" borderId="0" xfId="1" applyNumberFormat="1" applyFont="1"/>
    <xf numFmtId="0" fontId="0" fillId="4" borderId="9" xfId="0" applyFill="1" applyBorder="1"/>
    <xf numFmtId="2" fontId="0" fillId="4" borderId="0" xfId="0" applyNumberFormat="1" applyFill="1" applyBorder="1"/>
    <xf numFmtId="2" fontId="0" fillId="4" borderId="6" xfId="0" applyNumberFormat="1" applyFill="1" applyBorder="1"/>
    <xf numFmtId="166" fontId="0" fillId="4" borderId="9" xfId="0" applyNumberFormat="1" applyFill="1" applyBorder="1"/>
    <xf numFmtId="166" fontId="0" fillId="4" borderId="0" xfId="0" applyNumberFormat="1" applyFill="1" applyBorder="1"/>
    <xf numFmtId="164" fontId="0" fillId="4" borderId="6" xfId="0" applyNumberFormat="1" applyFill="1" applyBorder="1"/>
    <xf numFmtId="166" fontId="6" fillId="4" borderId="0" xfId="0" applyNumberFormat="1" applyFont="1" applyFill="1" applyBorder="1"/>
    <xf numFmtId="0" fontId="0" fillId="4" borderId="10" xfId="0" applyFill="1" applyBorder="1"/>
    <xf numFmtId="2" fontId="0" fillId="4" borderId="12" xfId="0" applyNumberFormat="1" applyFill="1" applyBorder="1"/>
    <xf numFmtId="2" fontId="0" fillId="4" borderId="15" xfId="0" applyNumberFormat="1" applyFill="1" applyBorder="1"/>
    <xf numFmtId="166" fontId="0" fillId="4" borderId="10" xfId="0" applyNumberFormat="1" applyFill="1" applyBorder="1"/>
    <xf numFmtId="166" fontId="0" fillId="4" borderId="12" xfId="0" applyNumberFormat="1" applyFill="1" applyBorder="1"/>
    <xf numFmtId="164" fontId="0" fillId="4" borderId="15" xfId="0" applyNumberFormat="1" applyFill="1" applyBorder="1"/>
    <xf numFmtId="0" fontId="0" fillId="10" borderId="14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14" xfId="0" applyFill="1" applyBorder="1"/>
    <xf numFmtId="0" fontId="0" fillId="10" borderId="2" xfId="0" applyFill="1" applyBorder="1"/>
    <xf numFmtId="0" fontId="0" fillId="10" borderId="3" xfId="0" applyFill="1" applyBorder="1"/>
    <xf numFmtId="0" fontId="1" fillId="0" borderId="14" xfId="0" applyFont="1" applyBorder="1"/>
    <xf numFmtId="0" fontId="1" fillId="0" borderId="2" xfId="0" applyFont="1" applyBorder="1"/>
    <xf numFmtId="0" fontId="0" fillId="0" borderId="9" xfId="0" applyBorder="1" applyAlignment="1">
      <alignment horizontal="center"/>
    </xf>
    <xf numFmtId="166" fontId="0" fillId="11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11" borderId="9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11" borderId="12" xfId="0" applyNumberFormat="1" applyFill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6" fontId="0" fillId="11" borderId="1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166" fontId="6" fillId="0" borderId="0" xfId="0" applyNumberFormat="1" applyFont="1" applyFill="1" applyBorder="1"/>
    <xf numFmtId="166" fontId="2" fillId="0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32003-31CC-4C81-8E65-6CBA0F8CDF05}">
  <dimension ref="A1:AN42"/>
  <sheetViews>
    <sheetView workbookViewId="0">
      <selection activeCell="U2" sqref="U2:AD2"/>
    </sheetView>
  </sheetViews>
  <sheetFormatPr defaultRowHeight="15" x14ac:dyDescent="0.25"/>
  <cols>
    <col min="7" max="7" width="11.7109375" customWidth="1"/>
    <col min="37" max="37" width="11.140625" customWidth="1"/>
  </cols>
  <sheetData>
    <row r="1" spans="1:40" ht="15.75" thickBot="1" x14ac:dyDescent="0.3">
      <c r="D1" s="1"/>
      <c r="E1" s="1"/>
      <c r="F1" s="1"/>
      <c r="G1" s="1"/>
      <c r="H1" s="1"/>
      <c r="I1" s="1"/>
      <c r="J1" s="1"/>
      <c r="K1" s="1"/>
    </row>
    <row r="2" spans="1:40" ht="15.75" thickBot="1" x14ac:dyDescent="0.3">
      <c r="B2" s="189" t="s">
        <v>0</v>
      </c>
      <c r="C2" s="191" t="s">
        <v>1</v>
      </c>
      <c r="D2" s="170" t="s">
        <v>2</v>
      </c>
      <c r="E2" s="171"/>
      <c r="F2" s="171"/>
      <c r="G2" s="172"/>
      <c r="H2" s="1"/>
      <c r="I2" s="191" t="s">
        <v>3</v>
      </c>
      <c r="J2" s="3"/>
      <c r="K2" s="191" t="s">
        <v>4</v>
      </c>
      <c r="M2" s="173" t="s">
        <v>54</v>
      </c>
      <c r="N2" s="174"/>
      <c r="O2" s="174"/>
      <c r="P2" s="174"/>
      <c r="Q2" s="174"/>
      <c r="R2" s="175"/>
      <c r="T2" s="189" t="s">
        <v>0</v>
      </c>
      <c r="U2" s="170" t="s">
        <v>53</v>
      </c>
      <c r="V2" s="171"/>
      <c r="W2" s="171"/>
      <c r="X2" s="171"/>
      <c r="Y2" s="171"/>
      <c r="Z2" s="171"/>
      <c r="AA2" s="171"/>
      <c r="AB2" s="171"/>
      <c r="AC2" s="171"/>
      <c r="AD2" s="172"/>
      <c r="AF2" s="179" t="s">
        <v>0</v>
      </c>
      <c r="AG2" s="181" t="s">
        <v>65</v>
      </c>
      <c r="AH2" s="182"/>
      <c r="AI2" s="182"/>
      <c r="AJ2" s="182"/>
      <c r="AK2" s="183"/>
      <c r="AL2" s="183"/>
      <c r="AM2" s="183"/>
      <c r="AN2" s="184"/>
    </row>
    <row r="3" spans="1:40" ht="15.75" thickBot="1" x14ac:dyDescent="0.3">
      <c r="B3" s="190"/>
      <c r="C3" s="192"/>
      <c r="D3" s="193" t="s">
        <v>5</v>
      </c>
      <c r="E3" s="195" t="s">
        <v>6</v>
      </c>
      <c r="F3" s="193" t="s">
        <v>7</v>
      </c>
      <c r="G3" s="193" t="s">
        <v>8</v>
      </c>
      <c r="H3" s="1"/>
      <c r="I3" s="192"/>
      <c r="J3" s="3"/>
      <c r="K3" s="192"/>
      <c r="M3" s="176"/>
      <c r="N3" s="177"/>
      <c r="O3" s="177"/>
      <c r="P3" s="177"/>
      <c r="Q3" s="177"/>
      <c r="R3" s="178"/>
      <c r="T3" s="190"/>
      <c r="U3" s="170" t="s">
        <v>46</v>
      </c>
      <c r="V3" s="171"/>
      <c r="W3" s="171"/>
      <c r="X3" s="171"/>
      <c r="Y3" s="172"/>
      <c r="Z3" s="170" t="s">
        <v>47</v>
      </c>
      <c r="AA3" s="171"/>
      <c r="AB3" s="171"/>
      <c r="AC3" s="171"/>
      <c r="AD3" s="172"/>
      <c r="AF3" s="180"/>
      <c r="AG3" s="185" t="s">
        <v>46</v>
      </c>
      <c r="AH3" s="186"/>
      <c r="AI3" s="186"/>
      <c r="AJ3" s="186"/>
      <c r="AK3" s="187" t="s">
        <v>47</v>
      </c>
      <c r="AL3" s="187"/>
      <c r="AM3" s="187"/>
      <c r="AN3" s="188"/>
    </row>
    <row r="4" spans="1:40" ht="15.75" thickBot="1" x14ac:dyDescent="0.3">
      <c r="B4" s="190"/>
      <c r="C4" s="192"/>
      <c r="D4" s="194"/>
      <c r="E4" s="196"/>
      <c r="F4" s="194"/>
      <c r="G4" s="194"/>
      <c r="H4" s="1"/>
      <c r="I4" s="192"/>
      <c r="J4" s="3"/>
      <c r="K4" s="192"/>
      <c r="M4" s="55">
        <v>0</v>
      </c>
      <c r="N4" s="55">
        <v>20</v>
      </c>
      <c r="O4" s="55">
        <v>40</v>
      </c>
      <c r="P4" s="55" t="s">
        <v>55</v>
      </c>
      <c r="Q4" s="55" t="s">
        <v>56</v>
      </c>
      <c r="R4" s="56" t="s">
        <v>57</v>
      </c>
      <c r="T4" s="190"/>
      <c r="U4" s="197" t="s">
        <v>48</v>
      </c>
      <c r="V4" s="198" t="s">
        <v>49</v>
      </c>
      <c r="W4" s="198" t="s">
        <v>50</v>
      </c>
      <c r="X4" s="199" t="s">
        <v>51</v>
      </c>
      <c r="Y4" s="200" t="s">
        <v>52</v>
      </c>
      <c r="Z4" s="197" t="s">
        <v>48</v>
      </c>
      <c r="AA4" s="198" t="s">
        <v>49</v>
      </c>
      <c r="AB4" s="198" t="s">
        <v>50</v>
      </c>
      <c r="AC4" s="199" t="s">
        <v>51</v>
      </c>
      <c r="AD4" s="200" t="s">
        <v>52</v>
      </c>
      <c r="AF4" s="180"/>
      <c r="AG4" s="110" t="s">
        <v>48</v>
      </c>
      <c r="AH4" s="111" t="s">
        <v>49</v>
      </c>
      <c r="AI4" s="112" t="s">
        <v>50</v>
      </c>
      <c r="AJ4" s="112" t="s">
        <v>51</v>
      </c>
      <c r="AK4" s="113" t="s">
        <v>48</v>
      </c>
      <c r="AL4" s="113" t="s">
        <v>49</v>
      </c>
      <c r="AM4" s="113" t="s">
        <v>50</v>
      </c>
      <c r="AN4" s="114" t="s">
        <v>51</v>
      </c>
    </row>
    <row r="5" spans="1:40" x14ac:dyDescent="0.25">
      <c r="A5" s="4">
        <v>0</v>
      </c>
      <c r="B5" s="5" t="s">
        <v>9</v>
      </c>
      <c r="C5" s="6">
        <v>21.8</v>
      </c>
      <c r="D5" s="7">
        <v>0</v>
      </c>
      <c r="E5" s="7">
        <v>0.6</v>
      </c>
      <c r="F5" s="8">
        <v>1</v>
      </c>
      <c r="G5" s="9">
        <f>(F5/C5)</f>
        <v>4.5871559633027519E-2</v>
      </c>
      <c r="H5" s="1"/>
      <c r="I5" s="6">
        <v>120</v>
      </c>
      <c r="J5" s="1"/>
      <c r="K5" s="6">
        <v>2259</v>
      </c>
      <c r="M5" s="57">
        <v>172</v>
      </c>
      <c r="N5" s="57">
        <v>158.25</v>
      </c>
      <c r="O5" s="57">
        <v>143.75</v>
      </c>
      <c r="P5" s="60">
        <v>2.4494897427831779</v>
      </c>
      <c r="Q5" s="60">
        <v>3.9475730941090039</v>
      </c>
      <c r="R5" s="61">
        <v>2.6299556396765835</v>
      </c>
      <c r="T5" s="5" t="s">
        <v>9</v>
      </c>
      <c r="U5" s="62">
        <v>41.84</v>
      </c>
      <c r="V5" s="62">
        <v>35.85</v>
      </c>
      <c r="W5" s="12">
        <v>32.979999999999997</v>
      </c>
      <c r="X5" s="58">
        <f>AVERAGE(U5:W5)</f>
        <v>36.889999999999993</v>
      </c>
      <c r="Y5" s="59">
        <f>_xlfn.STDEV.S(U5:W5)</f>
        <v>4.5206304870006822</v>
      </c>
      <c r="Z5" s="62">
        <v>51.4</v>
      </c>
      <c r="AA5" s="62">
        <v>41.4</v>
      </c>
      <c r="AB5" s="201">
        <v>52.9</v>
      </c>
      <c r="AC5" s="58">
        <f>AVERAGE(Z5,AA5:AB5)</f>
        <v>48.566666666666663</v>
      </c>
      <c r="AD5" s="59">
        <f>_xlfn.STDEV.S(Z5:AB5)</f>
        <v>6.2516664445036962</v>
      </c>
      <c r="AF5" s="115" t="s">
        <v>9</v>
      </c>
      <c r="AG5" s="116">
        <v>7.4561096997799599</v>
      </c>
      <c r="AH5" s="117">
        <v>8.9267244669363102</v>
      </c>
      <c r="AI5" s="102">
        <f t="shared" ref="AI5:AI12" si="0">1.5*AH5</f>
        <v>13.390086700404465</v>
      </c>
      <c r="AJ5" s="118">
        <f>AVERAGE(AG5,AI5)</f>
        <v>10.423098200092213</v>
      </c>
      <c r="AK5" s="119">
        <v>7.9372789490434954</v>
      </c>
      <c r="AL5" s="119">
        <v>6.5938229656823504</v>
      </c>
      <c r="AM5" s="119"/>
      <c r="AN5" s="161">
        <f>AVERAGE(AK5:AL5)</f>
        <v>7.2655509573629224</v>
      </c>
    </row>
    <row r="6" spans="1:40" x14ac:dyDescent="0.25">
      <c r="A6" s="10">
        <v>5.0000000000000001E-3</v>
      </c>
      <c r="B6" s="11" t="s">
        <v>10</v>
      </c>
      <c r="C6" s="12">
        <v>20.2</v>
      </c>
      <c r="D6" s="13">
        <v>0</v>
      </c>
      <c r="E6" s="13">
        <v>0.6</v>
      </c>
      <c r="F6" s="14">
        <v>0.4</v>
      </c>
      <c r="G6" s="15">
        <f t="shared" ref="G6:G41" si="1">(F6/C6)</f>
        <v>1.9801980198019802E-2</v>
      </c>
      <c r="H6" s="1"/>
      <c r="I6" s="12">
        <v>115</v>
      </c>
      <c r="J6" s="1"/>
      <c r="K6" s="12">
        <v>2307</v>
      </c>
      <c r="M6" s="62">
        <v>177.75</v>
      </c>
      <c r="N6" s="62">
        <v>161.75</v>
      </c>
      <c r="O6" s="62">
        <v>149.25</v>
      </c>
      <c r="P6" s="65">
        <v>1.2583057392117916</v>
      </c>
      <c r="Q6" s="65">
        <v>2.6299556396765835</v>
      </c>
      <c r="R6" s="66">
        <v>4.9916597106239795</v>
      </c>
      <c r="T6" s="11" t="s">
        <v>10</v>
      </c>
      <c r="U6" s="62">
        <v>46.79</v>
      </c>
      <c r="V6" s="62">
        <v>47.45</v>
      </c>
      <c r="W6" s="62"/>
      <c r="X6" s="63">
        <f>AVERAGE(U6:W6)</f>
        <v>47.120000000000005</v>
      </c>
      <c r="Y6" s="64">
        <f t="shared" ref="Y6:Y13" si="2">_xlfn.STDEV.S(U6:W6)</f>
        <v>0.46669047558312399</v>
      </c>
      <c r="Z6" s="62">
        <v>52.5</v>
      </c>
      <c r="AA6" s="202">
        <v>52.4</v>
      </c>
      <c r="AB6" s="62">
        <v>54.4</v>
      </c>
      <c r="AC6" s="63">
        <f>AVERAGE(Z6:AA6,AB6)</f>
        <v>53.1</v>
      </c>
      <c r="AD6" s="64">
        <f>_xlfn.STDEV.S(Z6:AA6,AB6)</f>
        <v>1.1269427669584642</v>
      </c>
      <c r="AF6" s="120" t="s">
        <v>10</v>
      </c>
      <c r="AG6" s="121">
        <v>7.3893986056348755</v>
      </c>
      <c r="AH6" s="122">
        <v>7.760625247654513</v>
      </c>
      <c r="AI6" s="162">
        <f t="shared" si="0"/>
        <v>11.64093787148177</v>
      </c>
      <c r="AJ6" s="123">
        <f>AVERAGE(AG6:AI6)</f>
        <v>8.9303205749237193</v>
      </c>
      <c r="AK6" s="124">
        <v>7.3516145533054305</v>
      </c>
      <c r="AL6" s="124">
        <v>7.9803527408714485</v>
      </c>
      <c r="AM6" s="124">
        <v>7.2956729747265765</v>
      </c>
      <c r="AN6" s="163">
        <f>AVERAGE(AK6:AM6)</f>
        <v>7.5425467563011521</v>
      </c>
    </row>
    <row r="7" spans="1:40" x14ac:dyDescent="0.25">
      <c r="A7" s="4">
        <v>0.01</v>
      </c>
      <c r="B7" s="11" t="s">
        <v>11</v>
      </c>
      <c r="C7" s="12">
        <v>21</v>
      </c>
      <c r="D7" s="13">
        <v>1.2</v>
      </c>
      <c r="E7" s="13">
        <v>2</v>
      </c>
      <c r="F7" s="14">
        <v>2.6</v>
      </c>
      <c r="G7" s="15">
        <f t="shared" si="1"/>
        <v>0.12380952380952381</v>
      </c>
      <c r="H7" s="1"/>
      <c r="I7" s="12">
        <v>115</v>
      </c>
      <c r="J7" s="1"/>
      <c r="K7" s="12">
        <v>2350</v>
      </c>
      <c r="M7" s="62">
        <v>176.75</v>
      </c>
      <c r="N7" s="62">
        <v>162</v>
      </c>
      <c r="O7" s="62">
        <v>148.25</v>
      </c>
      <c r="P7" s="65">
        <v>2.5</v>
      </c>
      <c r="Q7" s="65">
        <v>1.4142135623730951</v>
      </c>
      <c r="R7" s="66">
        <v>5.2519837521962431</v>
      </c>
      <c r="T7" s="11" t="s">
        <v>11</v>
      </c>
      <c r="U7" s="202">
        <v>39.56</v>
      </c>
      <c r="V7" s="62">
        <v>42.29</v>
      </c>
      <c r="W7" s="62">
        <v>46.3</v>
      </c>
      <c r="X7" s="63">
        <f>AVERAGE(V7:W7)</f>
        <v>44.295000000000002</v>
      </c>
      <c r="Y7" s="64">
        <f>_xlfn.STDEV.S(V7:W7)</f>
        <v>2.8354981925580542</v>
      </c>
      <c r="Z7" s="203">
        <v>48.41</v>
      </c>
      <c r="AA7" s="62">
        <v>49.8</v>
      </c>
      <c r="AB7" s="62">
        <v>54.192516529999999</v>
      </c>
      <c r="AC7" s="63">
        <f>AVERAGE(AA7:AB7)</f>
        <v>51.996258264999994</v>
      </c>
      <c r="AD7" s="64">
        <f>_xlfn.STDEV.S(AA7:AB7)</f>
        <v>3.1059782248370045</v>
      </c>
      <c r="AF7" s="120" t="s">
        <v>11</v>
      </c>
      <c r="AG7" s="121">
        <v>9.0768780270511868</v>
      </c>
      <c r="AH7" s="122">
        <v>8.0242109028337296</v>
      </c>
      <c r="AI7" s="162">
        <f t="shared" si="0"/>
        <v>12.036316354250594</v>
      </c>
      <c r="AJ7" s="123">
        <f>AVERAGE(AG7:AI7)</f>
        <v>9.7124684280451703</v>
      </c>
      <c r="AK7" s="124">
        <v>8.7264497966166346</v>
      </c>
      <c r="AL7" s="124">
        <v>8.7389893888447006</v>
      </c>
      <c r="AM7" s="124">
        <v>10.516520115036037</v>
      </c>
      <c r="AN7" s="163">
        <f>AVERAGE(AK7:AM7)</f>
        <v>9.3273197668324581</v>
      </c>
    </row>
    <row r="8" spans="1:40" x14ac:dyDescent="0.25">
      <c r="A8" s="10">
        <v>1.4999999999999999E-2</v>
      </c>
      <c r="B8" s="11" t="s">
        <v>12</v>
      </c>
      <c r="C8" s="12">
        <v>20.2</v>
      </c>
      <c r="D8" s="13">
        <v>1.5999999999999979</v>
      </c>
      <c r="E8" s="13">
        <v>2.6</v>
      </c>
      <c r="F8" s="14">
        <v>2.3999999999999986</v>
      </c>
      <c r="G8" s="15">
        <f t="shared" si="1"/>
        <v>0.11881188118811875</v>
      </c>
      <c r="H8" s="1"/>
      <c r="I8" s="12">
        <v>80</v>
      </c>
      <c r="J8" s="1"/>
      <c r="K8" s="12">
        <v>2365</v>
      </c>
      <c r="M8" s="62">
        <v>179.25</v>
      </c>
      <c r="N8" s="62">
        <v>154.75</v>
      </c>
      <c r="O8" s="62">
        <v>148.5</v>
      </c>
      <c r="P8" s="65">
        <v>1.5</v>
      </c>
      <c r="Q8" s="65">
        <v>2.0615528128088303</v>
      </c>
      <c r="R8" s="66">
        <v>0.57735026918962573</v>
      </c>
      <c r="T8" s="11" t="s">
        <v>12</v>
      </c>
      <c r="U8" s="62">
        <v>44.26</v>
      </c>
      <c r="V8" s="204">
        <v>50</v>
      </c>
      <c r="W8" s="62">
        <v>49.18</v>
      </c>
      <c r="X8" s="63">
        <f t="shared" ref="X8:X13" si="3">AVERAGE(U8:W8)</f>
        <v>47.813333333333333</v>
      </c>
      <c r="Y8" s="64">
        <f t="shared" si="2"/>
        <v>3.1044698957041508</v>
      </c>
      <c r="Z8" s="203">
        <v>67.350558380999999</v>
      </c>
      <c r="AA8" s="205">
        <v>67.186807999999999</v>
      </c>
      <c r="AB8" s="203">
        <v>76.20292603</v>
      </c>
      <c r="AC8" s="63">
        <f>AVERAGE(Z8:AB8)</f>
        <v>70.246764137</v>
      </c>
      <c r="AD8" s="64">
        <f>_xlfn.STDEV.S(Z8:AB8)</f>
        <v>5.158837264203866</v>
      </c>
      <c r="AF8" s="120" t="s">
        <v>12</v>
      </c>
      <c r="AG8" s="121">
        <v>13.419377355477856</v>
      </c>
      <c r="AH8" s="122">
        <v>11.210383280998062</v>
      </c>
      <c r="AI8" s="162">
        <f t="shared" si="0"/>
        <v>16.815574921497095</v>
      </c>
      <c r="AJ8" s="123">
        <f>AVERAGE(AH8:AI8)</f>
        <v>14.012979101247579</v>
      </c>
      <c r="AK8" s="124">
        <v>11.739681170192025</v>
      </c>
      <c r="AL8" s="124">
        <v>12.231945360616756</v>
      </c>
      <c r="AM8" s="124">
        <v>12.361678700243978</v>
      </c>
      <c r="AN8" s="163">
        <f>AVERAGE(AK8:AM8)</f>
        <v>12.111101743684253</v>
      </c>
    </row>
    <row r="9" spans="1:40" x14ac:dyDescent="0.25">
      <c r="A9" s="4">
        <v>0.02</v>
      </c>
      <c r="B9" s="11" t="s">
        <v>13</v>
      </c>
      <c r="C9" s="12">
        <v>19.8</v>
      </c>
      <c r="D9" s="13">
        <v>1.2</v>
      </c>
      <c r="E9" s="13">
        <v>2.2000000000000002</v>
      </c>
      <c r="F9" s="14">
        <v>2.2000000000000002</v>
      </c>
      <c r="G9" s="15">
        <f t="shared" si="1"/>
        <v>0.11111111111111112</v>
      </c>
      <c r="H9" s="1"/>
      <c r="I9" s="12">
        <v>80</v>
      </c>
      <c r="K9" s="12">
        <v>2390</v>
      </c>
      <c r="M9" s="62">
        <v>175.5</v>
      </c>
      <c r="N9" s="62">
        <v>150</v>
      </c>
      <c r="O9" s="62">
        <v>142</v>
      </c>
      <c r="P9" s="65">
        <v>0.57699999999999996</v>
      </c>
      <c r="Q9" s="65"/>
      <c r="R9" s="66"/>
      <c r="T9" s="11" t="s">
        <v>13</v>
      </c>
      <c r="U9" s="62">
        <v>60.29</v>
      </c>
      <c r="V9" s="14">
        <v>68.489999999999995</v>
      </c>
      <c r="W9" s="62">
        <v>67.59</v>
      </c>
      <c r="X9" s="63">
        <f t="shared" si="3"/>
        <v>65.456666666666663</v>
      </c>
      <c r="Y9" s="64">
        <f t="shared" si="2"/>
        <v>4.497036060933171</v>
      </c>
      <c r="Z9" s="202">
        <v>70.236892999999995</v>
      </c>
      <c r="AA9" s="205">
        <v>73.972421179999998</v>
      </c>
      <c r="AB9" s="203">
        <v>72.348154257000004</v>
      </c>
      <c r="AC9" s="63">
        <f>AVERAGE(AA9:AB9)</f>
        <v>73.160287718500001</v>
      </c>
      <c r="AD9" s="64">
        <f>_xlfn.STDEV.S(AA9:AB9)</f>
        <v>1.1485301557103031</v>
      </c>
      <c r="AF9" s="120" t="s">
        <v>13</v>
      </c>
      <c r="AG9" s="121">
        <v>13.512261265688625</v>
      </c>
      <c r="AH9" s="122">
        <v>16.028241279354642</v>
      </c>
      <c r="AI9" s="162">
        <f t="shared" si="0"/>
        <v>24.042361919031961</v>
      </c>
      <c r="AJ9" s="123">
        <f>AVERAGE(AG9:AH9)</f>
        <v>14.770251272521634</v>
      </c>
      <c r="AK9" s="124">
        <v>16.729791950976033</v>
      </c>
      <c r="AL9" s="124">
        <v>15.81928205332113</v>
      </c>
      <c r="AM9" s="124">
        <v>15.761601651781231</v>
      </c>
      <c r="AN9" s="163">
        <f>AVERAGE(AK9:AM9)</f>
        <v>16.103558552026129</v>
      </c>
    </row>
    <row r="10" spans="1:40" ht="15.75" thickBot="1" x14ac:dyDescent="0.3">
      <c r="A10" s="10">
        <v>2.5000000000000001E-2</v>
      </c>
      <c r="B10" s="16" t="s">
        <v>14</v>
      </c>
      <c r="C10" s="17">
        <v>21.6</v>
      </c>
      <c r="D10" s="18">
        <v>2</v>
      </c>
      <c r="E10" s="18">
        <v>2.4</v>
      </c>
      <c r="F10" s="19">
        <v>3.2</v>
      </c>
      <c r="G10" s="20">
        <f t="shared" si="1"/>
        <v>0.14814814814814814</v>
      </c>
      <c r="H10" s="1"/>
      <c r="I10" s="12">
        <v>80</v>
      </c>
      <c r="J10" s="1"/>
      <c r="K10" s="12">
        <v>2397</v>
      </c>
      <c r="M10" s="62">
        <v>170.5</v>
      </c>
      <c r="N10" s="62">
        <v>153</v>
      </c>
      <c r="O10" s="62">
        <v>143</v>
      </c>
      <c r="P10" s="65">
        <v>1</v>
      </c>
      <c r="Q10" s="65"/>
      <c r="R10" s="66"/>
      <c r="T10" s="16" t="s">
        <v>14</v>
      </c>
      <c r="U10" s="68">
        <v>63.81</v>
      </c>
      <c r="V10" s="19">
        <v>63.29</v>
      </c>
      <c r="W10" s="68">
        <v>61.15</v>
      </c>
      <c r="X10" s="69">
        <f t="shared" si="3"/>
        <v>62.75</v>
      </c>
      <c r="Y10" s="70">
        <f t="shared" si="2"/>
        <v>1.4098226838861703</v>
      </c>
      <c r="Z10" s="206">
        <v>75.869909000000007</v>
      </c>
      <c r="AA10" s="207">
        <v>75.991532770999996</v>
      </c>
      <c r="AB10" s="206">
        <v>68.077868249999995</v>
      </c>
      <c r="AC10" s="69">
        <f>AVERAGE(Z10:AB10)</f>
        <v>73.313103340333328</v>
      </c>
      <c r="AD10" s="70">
        <f>_xlfn.STDEV.S(Z10:AB10)</f>
        <v>4.5342543955661769</v>
      </c>
      <c r="AF10" s="125" t="s">
        <v>14</v>
      </c>
      <c r="AG10" s="126">
        <v>15.500510394035622</v>
      </c>
      <c r="AH10" s="127">
        <v>15.527782507516168</v>
      </c>
      <c r="AI10" s="103">
        <f t="shared" si="0"/>
        <v>23.291673761274254</v>
      </c>
      <c r="AJ10" s="123">
        <f>AVERAGE(AG10:AI10)</f>
        <v>18.106655554275349</v>
      </c>
      <c r="AK10" s="128">
        <v>15.859437299187746</v>
      </c>
      <c r="AL10" s="128">
        <v>16.615391582512377</v>
      </c>
      <c r="AM10" s="128">
        <v>17.537562789291179</v>
      </c>
      <c r="AN10" s="163">
        <f>AVERAGE(AK10:AM10)</f>
        <v>16.670797223663765</v>
      </c>
    </row>
    <row r="11" spans="1:40" x14ac:dyDescent="0.25">
      <c r="A11" s="4">
        <v>0</v>
      </c>
      <c r="B11" s="21" t="s">
        <v>15</v>
      </c>
      <c r="C11" s="22">
        <v>21.2</v>
      </c>
      <c r="D11" s="23">
        <v>0.59999999999999787</v>
      </c>
      <c r="E11" s="23">
        <v>0.6</v>
      </c>
      <c r="F11" s="24">
        <v>0.59999999999999787</v>
      </c>
      <c r="G11" s="25">
        <f t="shared" si="1"/>
        <v>2.830188679245273E-2</v>
      </c>
      <c r="H11" s="1"/>
      <c r="I11" s="22">
        <v>80</v>
      </c>
      <c r="J11" s="1"/>
      <c r="K11" s="22">
        <v>2330</v>
      </c>
      <c r="M11" s="73">
        <v>170.75</v>
      </c>
      <c r="N11" s="73">
        <v>155.5</v>
      </c>
      <c r="O11" s="73">
        <v>136</v>
      </c>
      <c r="P11" s="74">
        <v>1.2583057392117916</v>
      </c>
      <c r="Q11" s="74">
        <v>1.2909944487358056</v>
      </c>
      <c r="R11" s="75">
        <v>0.81649658092772603</v>
      </c>
      <c r="T11" s="21" t="s">
        <v>15</v>
      </c>
      <c r="U11" s="71"/>
      <c r="V11" s="72">
        <v>40.840000000000003</v>
      </c>
      <c r="W11" s="71">
        <v>41.64</v>
      </c>
      <c r="X11" s="58">
        <f t="shared" si="3"/>
        <v>41.24</v>
      </c>
      <c r="Y11" s="59">
        <f t="shared" si="2"/>
        <v>0.56568542494923602</v>
      </c>
      <c r="Z11" s="73">
        <v>56.06745875</v>
      </c>
      <c r="AA11" s="208">
        <v>60.745707549999999</v>
      </c>
      <c r="AB11" s="73">
        <v>52.834111450000002</v>
      </c>
      <c r="AC11" s="209">
        <f>AVERAGE(Z11:AB11)</f>
        <v>56.549092583333334</v>
      </c>
      <c r="AD11" s="59">
        <f>_xlfn.STDEV.S(Z11:AB11)</f>
        <v>3.9777275641303431</v>
      </c>
      <c r="AF11" s="129" t="s">
        <v>15</v>
      </c>
      <c r="AG11" s="130">
        <v>7.1911771221006244</v>
      </c>
      <c r="AH11" s="131">
        <v>8.639435809337602</v>
      </c>
      <c r="AI11" s="105">
        <f t="shared" si="0"/>
        <v>12.959153714006403</v>
      </c>
      <c r="AJ11" s="132">
        <f>AVERAGE(AG11:AI11)</f>
        <v>9.5965888818148759</v>
      </c>
      <c r="AK11" s="133">
        <v>9.5023947433392415</v>
      </c>
      <c r="AL11" s="133">
        <v>7.520133777107322</v>
      </c>
      <c r="AM11" s="133">
        <v>8.7075151659563925</v>
      </c>
      <c r="AN11" s="133">
        <f t="shared" ref="AN11:AN40" si="4">AVERAGE(AK11:AM11)</f>
        <v>8.5766812288009859</v>
      </c>
    </row>
    <row r="12" spans="1:40" x14ac:dyDescent="0.25">
      <c r="A12" s="10">
        <v>5.0000000000000001E-3</v>
      </c>
      <c r="B12" s="26" t="s">
        <v>16</v>
      </c>
      <c r="C12" s="27">
        <v>21</v>
      </c>
      <c r="D12" s="28">
        <v>0.39999999999999858</v>
      </c>
      <c r="E12" s="28">
        <v>0.4</v>
      </c>
      <c r="F12" s="29">
        <v>0.39999999999999858</v>
      </c>
      <c r="G12" s="30">
        <f t="shared" si="1"/>
        <v>1.904761904761898E-2</v>
      </c>
      <c r="H12" s="1"/>
      <c r="I12" s="27">
        <v>120</v>
      </c>
      <c r="J12" s="1"/>
      <c r="K12" s="27">
        <v>2329</v>
      </c>
      <c r="M12" s="78">
        <v>173</v>
      </c>
      <c r="N12" s="78">
        <v>159.5</v>
      </c>
      <c r="O12" s="78">
        <v>150.25</v>
      </c>
      <c r="P12" s="67">
        <v>1.4142135623730951</v>
      </c>
      <c r="Q12" s="67">
        <v>1.2909944487358056</v>
      </c>
      <c r="R12" s="79">
        <v>0.9574271077563381</v>
      </c>
      <c r="T12" s="26" t="s">
        <v>16</v>
      </c>
      <c r="U12" s="76">
        <v>50.26</v>
      </c>
      <c r="V12" s="77">
        <v>51.8</v>
      </c>
      <c r="W12" s="76">
        <v>57.17</v>
      </c>
      <c r="X12" s="63">
        <f t="shared" si="3"/>
        <v>53.076666666666675</v>
      </c>
      <c r="Y12" s="64">
        <f t="shared" si="2"/>
        <v>3.6275933252410404</v>
      </c>
      <c r="Z12" s="78">
        <v>49.986989999999999</v>
      </c>
      <c r="AA12" s="210">
        <v>52.482889999999998</v>
      </c>
      <c r="AB12" s="78">
        <v>44.035366930000002</v>
      </c>
      <c r="AC12" s="211">
        <f>AVERAGE(Z12:AA12)</f>
        <v>51.234939999999995</v>
      </c>
      <c r="AD12" s="64">
        <f>_xlfn.STDEV.S(Z12:AA12)</f>
        <v>1.7648678151635031</v>
      </c>
      <c r="AF12" s="134" t="s">
        <v>16</v>
      </c>
      <c r="AG12" s="135">
        <v>7.5340490790228074</v>
      </c>
      <c r="AH12" s="136">
        <v>8.1921356414973268</v>
      </c>
      <c r="AI12" s="164">
        <f t="shared" si="0"/>
        <v>12.28820346224599</v>
      </c>
      <c r="AJ12" s="137">
        <f>AVERAGE(AG12:AI12)</f>
        <v>9.3381293942553754</v>
      </c>
      <c r="AK12" s="138">
        <v>8.0938510178040488</v>
      </c>
      <c r="AL12" s="138">
        <v>8.8382870261946493</v>
      </c>
      <c r="AM12" s="138">
        <v>9.5422010175941452</v>
      </c>
      <c r="AN12" s="138">
        <f t="shared" si="4"/>
        <v>8.8247796871976139</v>
      </c>
    </row>
    <row r="13" spans="1:40" x14ac:dyDescent="0.25">
      <c r="A13" s="4">
        <v>0.01</v>
      </c>
      <c r="B13" s="26" t="s">
        <v>17</v>
      </c>
      <c r="C13" s="27">
        <v>20</v>
      </c>
      <c r="D13" s="28">
        <v>0.19999999999999929</v>
      </c>
      <c r="E13" s="28">
        <v>1.2</v>
      </c>
      <c r="F13" s="29">
        <v>1.1999999999999993</v>
      </c>
      <c r="G13" s="30">
        <f t="shared" si="1"/>
        <v>5.9999999999999963E-2</v>
      </c>
      <c r="H13" s="1"/>
      <c r="I13" s="27">
        <v>140</v>
      </c>
      <c r="J13" s="1"/>
      <c r="K13" s="27">
        <v>2347</v>
      </c>
      <c r="M13" s="78">
        <v>172.5</v>
      </c>
      <c r="N13" s="78">
        <v>160.75</v>
      </c>
      <c r="O13" s="78">
        <v>150.75</v>
      </c>
      <c r="P13" s="67">
        <v>1.2909944487358056</v>
      </c>
      <c r="Q13" s="67">
        <v>0.9574271077563381</v>
      </c>
      <c r="R13" s="79">
        <v>5.8523499553598128</v>
      </c>
      <c r="T13" s="26" t="s">
        <v>17</v>
      </c>
      <c r="U13" s="76">
        <v>59.84</v>
      </c>
      <c r="V13" s="77">
        <v>61.94</v>
      </c>
      <c r="W13" s="76">
        <v>66.790000000000006</v>
      </c>
      <c r="X13" s="63">
        <f t="shared" si="3"/>
        <v>62.856666666666662</v>
      </c>
      <c r="Y13" s="64">
        <f t="shared" si="2"/>
        <v>3.5645242786847935</v>
      </c>
      <c r="Z13" s="76">
        <v>62.956029999999998</v>
      </c>
      <c r="AA13" s="77">
        <v>62.356180000000002</v>
      </c>
      <c r="AB13" s="76">
        <v>57.484969980000002</v>
      </c>
      <c r="AC13" s="211">
        <f>AVERAGE(Z13:AA13)</f>
        <v>62.656104999999997</v>
      </c>
      <c r="AD13" s="64">
        <f>_xlfn.STDEV.S(Z13:AA13)</f>
        <v>0.42415800269474802</v>
      </c>
      <c r="AF13" s="134" t="s">
        <v>17</v>
      </c>
      <c r="AG13" s="135">
        <v>11.215183605507331</v>
      </c>
      <c r="AH13" s="136" t="e">
        <v>#VALUE!</v>
      </c>
      <c r="AI13" s="164">
        <v>9.7447367370475035</v>
      </c>
      <c r="AJ13" s="137">
        <f>AVERAGE(AG13,AI13)</f>
        <v>10.479960171277417</v>
      </c>
      <c r="AK13" s="138">
        <v>11.402662000564074</v>
      </c>
      <c r="AL13" s="138">
        <v>14.05204814995637</v>
      </c>
      <c r="AM13" s="138">
        <v>11.961706397892934</v>
      </c>
      <c r="AN13" s="138">
        <f t="shared" si="4"/>
        <v>12.472138849471127</v>
      </c>
    </row>
    <row r="14" spans="1:40" x14ac:dyDescent="0.25">
      <c r="A14" s="10">
        <v>1.4999999999999999E-2</v>
      </c>
      <c r="B14" s="26" t="s">
        <v>18</v>
      </c>
      <c r="C14" s="27">
        <v>22</v>
      </c>
      <c r="D14" s="27">
        <v>1.3999999999999986</v>
      </c>
      <c r="E14" s="27">
        <v>1.4</v>
      </c>
      <c r="F14" s="29">
        <v>1.6000000000000014</v>
      </c>
      <c r="G14" s="30">
        <f t="shared" si="1"/>
        <v>7.2727272727272793E-2</v>
      </c>
      <c r="H14" s="1"/>
      <c r="I14" s="27">
        <v>110</v>
      </c>
      <c r="K14" s="27">
        <v>2350</v>
      </c>
      <c r="M14" s="78">
        <v>177.75</v>
      </c>
      <c r="N14" s="78">
        <v>159.75</v>
      </c>
      <c r="O14" s="78">
        <v>152.5</v>
      </c>
      <c r="P14" s="67">
        <v>1.5</v>
      </c>
      <c r="Q14" s="67">
        <v>0.5</v>
      </c>
      <c r="R14" s="79">
        <v>1.2909944487358056</v>
      </c>
      <c r="T14" s="26" t="s">
        <v>18</v>
      </c>
      <c r="U14" s="76">
        <v>66.680000000000007</v>
      </c>
      <c r="V14" s="77">
        <v>67.87</v>
      </c>
      <c r="W14" s="76">
        <v>51.15</v>
      </c>
      <c r="X14" s="63">
        <f>AVERAGE(U14:V14)</f>
        <v>67.275000000000006</v>
      </c>
      <c r="Y14" s="64">
        <f>_xlfn.STDEV.S(U14,V14)</f>
        <v>0.84145706961198996</v>
      </c>
      <c r="Z14" s="76">
        <v>50.654471829999999</v>
      </c>
      <c r="AA14" s="77">
        <v>61.331623999999998</v>
      </c>
      <c r="AB14" s="76">
        <v>60.388076490000003</v>
      </c>
      <c r="AC14" s="211">
        <f>AVERAGE(AA14:AB14)</f>
        <v>60.859850245000004</v>
      </c>
      <c r="AD14" s="64">
        <f>_xlfn.STDEV.S(AB14,AA14)</f>
        <v>0.66718884269267809</v>
      </c>
      <c r="AF14" s="134" t="s">
        <v>18</v>
      </c>
      <c r="AG14" s="135">
        <v>13.802736253195107</v>
      </c>
      <c r="AH14" s="136">
        <v>14.030065676301296</v>
      </c>
      <c r="AI14" s="164">
        <f t="shared" ref="AI14:AI22" si="5">1.5*AH14</f>
        <v>21.045098514451944</v>
      </c>
      <c r="AJ14" s="137">
        <f>AVERAGE(AG14:AI14)</f>
        <v>16.292633481316116</v>
      </c>
      <c r="AK14" s="138">
        <v>15.736136977866106</v>
      </c>
      <c r="AL14" s="138">
        <v>15.109408687064747</v>
      </c>
      <c r="AM14" s="138">
        <v>14.685656095496867</v>
      </c>
      <c r="AN14" s="138">
        <f t="shared" si="4"/>
        <v>15.177067253475906</v>
      </c>
    </row>
    <row r="15" spans="1:40" x14ac:dyDescent="0.25">
      <c r="A15" s="4">
        <v>0.02</v>
      </c>
      <c r="B15" s="26" t="s">
        <v>19</v>
      </c>
      <c r="C15" s="27">
        <v>22</v>
      </c>
      <c r="D15" s="27">
        <v>3.2</v>
      </c>
      <c r="E15" s="27">
        <v>4.5</v>
      </c>
      <c r="F15" s="29">
        <v>4.2</v>
      </c>
      <c r="G15" s="30">
        <f t="shared" si="1"/>
        <v>0.19090909090909092</v>
      </c>
      <c r="H15" s="1"/>
      <c r="I15" s="27">
        <v>90</v>
      </c>
      <c r="J15" s="1"/>
      <c r="K15" s="27">
        <v>2355</v>
      </c>
      <c r="M15" s="78">
        <v>174.75</v>
      </c>
      <c r="N15" s="78">
        <v>159</v>
      </c>
      <c r="O15" s="78">
        <v>148.5</v>
      </c>
      <c r="P15" s="67">
        <v>0.9574271077563381</v>
      </c>
      <c r="Q15" s="67">
        <v>3.3665016461206929</v>
      </c>
      <c r="R15" s="79">
        <v>2.3804761428476167</v>
      </c>
      <c r="T15" s="26" t="s">
        <v>19</v>
      </c>
      <c r="U15" s="76">
        <v>61.19</v>
      </c>
      <c r="V15" s="77">
        <v>67.77</v>
      </c>
      <c r="W15" s="76">
        <v>60.98</v>
      </c>
      <c r="X15" s="63">
        <f>AVERAGE(U15:V15)</f>
        <v>64.47999999999999</v>
      </c>
      <c r="Y15" s="64">
        <f>_xlfn.STDEV.S(U15,V15)</f>
        <v>4.6527626202074819</v>
      </c>
      <c r="Z15" s="76">
        <v>66.632019560000003</v>
      </c>
      <c r="AA15" s="77">
        <v>63.700368760000003</v>
      </c>
      <c r="AB15" s="76">
        <v>69.119785899999997</v>
      </c>
      <c r="AC15" s="211">
        <f>AVERAGE(Z15,AB15)</f>
        <v>67.875902730000007</v>
      </c>
      <c r="AD15" s="64">
        <f>_xlfn.STDEV.S(Z15,AB15)</f>
        <v>1.7591164490216336</v>
      </c>
      <c r="AF15" s="134" t="s">
        <v>19</v>
      </c>
      <c r="AG15" s="135">
        <v>10.51721115428991</v>
      </c>
      <c r="AH15" s="136">
        <v>13.626701931317815</v>
      </c>
      <c r="AI15" s="164">
        <f t="shared" si="5"/>
        <v>20.440052896976724</v>
      </c>
      <c r="AJ15" s="137">
        <f>AVERAGE(AH15:AI15)</f>
        <v>17.033377414147267</v>
      </c>
      <c r="AK15" s="138">
        <v>14.611551351253286</v>
      </c>
      <c r="AL15" s="138">
        <v>14.767175823968001</v>
      </c>
      <c r="AM15" s="138">
        <v>16.779717630590106</v>
      </c>
      <c r="AN15" s="138">
        <f t="shared" si="4"/>
        <v>15.386148268603797</v>
      </c>
    </row>
    <row r="16" spans="1:40" ht="15.75" thickBot="1" x14ac:dyDescent="0.3">
      <c r="A16" s="10">
        <v>2.5000000000000001E-2</v>
      </c>
      <c r="B16" s="26" t="s">
        <v>20</v>
      </c>
      <c r="C16" s="27">
        <v>22</v>
      </c>
      <c r="D16" s="27">
        <v>2.4</v>
      </c>
      <c r="E16" s="27">
        <v>3.9</v>
      </c>
      <c r="F16" s="29">
        <v>4</v>
      </c>
      <c r="G16" s="31">
        <f t="shared" si="1"/>
        <v>0.18181818181818182</v>
      </c>
      <c r="H16" s="1"/>
      <c r="I16" s="32">
        <v>95</v>
      </c>
      <c r="J16" s="1"/>
      <c r="K16" s="32">
        <v>2382</v>
      </c>
      <c r="M16" s="82">
        <v>179.75</v>
      </c>
      <c r="N16" s="82">
        <v>156</v>
      </c>
      <c r="O16" s="82">
        <v>145</v>
      </c>
      <c r="P16" s="83">
        <v>0.9574271077563381</v>
      </c>
      <c r="Q16" s="83">
        <v>2.1602468994692869</v>
      </c>
      <c r="R16" s="84">
        <v>1.6329931618554521</v>
      </c>
      <c r="T16" s="26" t="s">
        <v>20</v>
      </c>
      <c r="U16" s="80">
        <v>59.72</v>
      </c>
      <c r="V16" s="81">
        <v>51.28</v>
      </c>
      <c r="W16" s="80">
        <v>55.16</v>
      </c>
      <c r="X16" s="69">
        <f>AVERAGE(U16:V16)</f>
        <v>55.5</v>
      </c>
      <c r="Y16" s="70">
        <f>_xlfn.STDEV.S(U16,V16)</f>
        <v>5.9679812332144602</v>
      </c>
      <c r="Z16" s="80">
        <v>61.426564829999997</v>
      </c>
      <c r="AA16" s="81">
        <v>68.439618080000002</v>
      </c>
      <c r="AB16" s="80">
        <v>65.659358060000002</v>
      </c>
      <c r="AC16" s="212">
        <f t="shared" ref="AC16:AC21" si="6">AVERAGE(Z16:AB16)</f>
        <v>65.175180323333336</v>
      </c>
      <c r="AD16" s="70">
        <f>_xlfn.STDEV.S(Z16,AA16)</f>
        <v>4.9589775098973599</v>
      </c>
      <c r="AF16" s="139" t="s">
        <v>20</v>
      </c>
      <c r="AG16" s="140">
        <v>14.973922487050146</v>
      </c>
      <c r="AH16" s="141">
        <v>13.829404377847556</v>
      </c>
      <c r="AI16" s="108">
        <f t="shared" si="5"/>
        <v>20.744106566771336</v>
      </c>
      <c r="AJ16" s="137">
        <f>AVERAGE(AG16:AH16)</f>
        <v>14.401663432448851</v>
      </c>
      <c r="AK16" s="142">
        <v>13.904999999999999</v>
      </c>
      <c r="AL16" s="142">
        <v>15.008776440932621</v>
      </c>
      <c r="AM16" s="142">
        <v>14.725383951623666</v>
      </c>
      <c r="AN16" s="142">
        <f t="shared" si="4"/>
        <v>14.546386797518764</v>
      </c>
    </row>
    <row r="17" spans="1:40" x14ac:dyDescent="0.25">
      <c r="A17" s="4">
        <v>0</v>
      </c>
      <c r="B17" s="33" t="s">
        <v>21</v>
      </c>
      <c r="C17" s="34">
        <v>22</v>
      </c>
      <c r="D17" s="34">
        <v>0.5</v>
      </c>
      <c r="E17" s="34">
        <v>1.3</v>
      </c>
      <c r="F17" s="35">
        <v>1.6000000000000014</v>
      </c>
      <c r="G17" s="36">
        <f t="shared" si="1"/>
        <v>7.2727272727272793E-2</v>
      </c>
      <c r="H17" s="1"/>
      <c r="I17" s="37">
        <v>50</v>
      </c>
      <c r="J17" s="1"/>
      <c r="K17" s="37">
        <v>2321</v>
      </c>
      <c r="M17" s="85">
        <v>172.75</v>
      </c>
      <c r="N17" s="85">
        <v>162</v>
      </c>
      <c r="O17" s="85">
        <v>149.25</v>
      </c>
      <c r="P17" s="65">
        <v>0.5</v>
      </c>
      <c r="Q17" s="65">
        <v>1.8257418583505538</v>
      </c>
      <c r="R17" s="66">
        <v>1.5</v>
      </c>
      <c r="T17" s="33" t="s">
        <v>21</v>
      </c>
      <c r="U17" s="85">
        <v>30.92</v>
      </c>
      <c r="V17" s="86">
        <v>35.57</v>
      </c>
      <c r="W17" s="85">
        <v>32.11</v>
      </c>
      <c r="X17" s="213">
        <f>AVERAGE(U17:W17)</f>
        <v>32.866666666666667</v>
      </c>
      <c r="Y17" s="59">
        <f>_xlfn.STDEV.S(U17:W17)</f>
        <v>2.4155813654963749</v>
      </c>
      <c r="Z17" s="214">
        <v>42.305505109999999</v>
      </c>
      <c r="AA17" s="215">
        <v>41.594742660000001</v>
      </c>
      <c r="AB17" s="214">
        <v>45.618987570000002</v>
      </c>
      <c r="AC17" s="216">
        <f t="shared" si="6"/>
        <v>43.173078446666665</v>
      </c>
      <c r="AD17" s="59">
        <f>_xlfn.STDEV.S(Z17:AB17)</f>
        <v>2.147824339834715</v>
      </c>
      <c r="AF17" s="143" t="s">
        <v>21</v>
      </c>
      <c r="AG17" s="144">
        <v>6.4058970816832499</v>
      </c>
      <c r="AH17" s="145">
        <v>5.9182638606727016</v>
      </c>
      <c r="AI17" s="165">
        <f t="shared" si="5"/>
        <v>8.877395791009052</v>
      </c>
      <c r="AJ17" s="146">
        <f>AVERAGE(AG17:AI17)</f>
        <v>7.0671855777883339</v>
      </c>
      <c r="AK17" s="147">
        <v>8.525640254727664</v>
      </c>
      <c r="AL17" s="147">
        <v>9.1869133796915872</v>
      </c>
      <c r="AM17" s="147">
        <v>9.0100658839297019</v>
      </c>
      <c r="AN17" s="147">
        <f t="shared" si="4"/>
        <v>8.907539839449651</v>
      </c>
    </row>
    <row r="18" spans="1:40" x14ac:dyDescent="0.25">
      <c r="A18" s="10">
        <v>5.0000000000000001E-3</v>
      </c>
      <c r="B18" s="38" t="s">
        <v>22</v>
      </c>
      <c r="C18" s="37">
        <v>19.2</v>
      </c>
      <c r="D18" s="37">
        <v>0</v>
      </c>
      <c r="E18" s="37">
        <v>0</v>
      </c>
      <c r="F18" s="39">
        <v>0.19999999999999929</v>
      </c>
      <c r="G18" s="40">
        <f t="shared" si="1"/>
        <v>1.041666666666663E-2</v>
      </c>
      <c r="H18" s="1"/>
      <c r="I18" s="37">
        <v>160</v>
      </c>
      <c r="J18" s="1"/>
      <c r="K18" s="37">
        <v>2330</v>
      </c>
      <c r="M18" s="85">
        <v>171.25</v>
      </c>
      <c r="N18" s="85">
        <v>158.75</v>
      </c>
      <c r="O18" s="85">
        <v>147.25</v>
      </c>
      <c r="P18" s="65">
        <v>0.5</v>
      </c>
      <c r="Q18" s="65">
        <v>3.0956959368344519</v>
      </c>
      <c r="R18" s="66">
        <v>2.2173557826083452</v>
      </c>
      <c r="T18" s="38" t="s">
        <v>22</v>
      </c>
      <c r="U18" s="85">
        <v>49.55</v>
      </c>
      <c r="V18" s="86">
        <v>51.26</v>
      </c>
      <c r="W18" s="85">
        <v>43.32</v>
      </c>
      <c r="X18" s="217">
        <f>AVERAGE(U18:W18)</f>
        <v>48.043333333333329</v>
      </c>
      <c r="Y18" s="64">
        <f>_xlfn.STDEV.S(U18:W18)</f>
        <v>4.1789272945737306</v>
      </c>
      <c r="Z18" s="85">
        <v>49.531072860000002</v>
      </c>
      <c r="AA18" s="86">
        <v>54.284663270000003</v>
      </c>
      <c r="AB18" s="85">
        <v>59.796452070000001</v>
      </c>
      <c r="AC18" s="218">
        <f t="shared" si="6"/>
        <v>54.537396066666666</v>
      </c>
      <c r="AD18" s="64">
        <f>_xlfn.STDEV.S(Z18:AB18)</f>
        <v>5.1373541810116876</v>
      </c>
      <c r="AF18" s="143" t="s">
        <v>22</v>
      </c>
      <c r="AG18" s="144">
        <v>7.7674056580288138</v>
      </c>
      <c r="AH18" s="145">
        <v>7.9922279352036902</v>
      </c>
      <c r="AI18" s="165">
        <f t="shared" si="5"/>
        <v>11.988341902805535</v>
      </c>
      <c r="AJ18" s="148">
        <f>AVERAGE(AG18:AH18)</f>
        <v>7.879816796616252</v>
      </c>
      <c r="AK18" s="147">
        <v>8.066958824191385</v>
      </c>
      <c r="AL18" s="147">
        <v>8.6488030302315764</v>
      </c>
      <c r="AM18" s="147">
        <v>8.7640066880356393</v>
      </c>
      <c r="AN18" s="147">
        <f t="shared" si="4"/>
        <v>8.4932561808195342</v>
      </c>
    </row>
    <row r="19" spans="1:40" x14ac:dyDescent="0.25">
      <c r="A19" s="4">
        <v>0.01</v>
      </c>
      <c r="B19" s="38" t="s">
        <v>23</v>
      </c>
      <c r="C19" s="37">
        <v>20.399999999999999</v>
      </c>
      <c r="D19" s="37">
        <v>0.79999999999999716</v>
      </c>
      <c r="E19" s="37">
        <v>2.1</v>
      </c>
      <c r="F19" s="39">
        <v>2.1999999999999993</v>
      </c>
      <c r="G19" s="40">
        <f t="shared" si="1"/>
        <v>0.10784313725490194</v>
      </c>
      <c r="H19" s="1"/>
      <c r="I19" s="37">
        <v>90</v>
      </c>
      <c r="J19" s="1"/>
      <c r="K19" s="37">
        <v>2352</v>
      </c>
      <c r="M19" s="85">
        <v>177</v>
      </c>
      <c r="N19" s="85">
        <v>166.5</v>
      </c>
      <c r="O19" s="85">
        <v>157.5</v>
      </c>
      <c r="P19" s="65">
        <v>0.81649658092772603</v>
      </c>
      <c r="Q19" s="65">
        <v>1.9148542155126762</v>
      </c>
      <c r="R19" s="66">
        <v>2.3804761428476167</v>
      </c>
      <c r="T19" s="38" t="s">
        <v>23</v>
      </c>
      <c r="U19" s="85">
        <v>66.83</v>
      </c>
      <c r="V19" s="86">
        <v>57.96</v>
      </c>
      <c r="W19" s="85">
        <v>59.94</v>
      </c>
      <c r="X19" s="217">
        <f>AVERAGE(V19:W19)</f>
        <v>58.95</v>
      </c>
      <c r="Y19" s="64">
        <f>_xlfn.STDEV.S(V19:W19)</f>
        <v>1.4000714267493619</v>
      </c>
      <c r="Z19" s="85">
        <v>56.317081739999999</v>
      </c>
      <c r="AA19" s="86">
        <v>56.765603800000001</v>
      </c>
      <c r="AB19" s="85">
        <v>66.240480989999995</v>
      </c>
      <c r="AC19" s="218">
        <f t="shared" si="6"/>
        <v>59.774388843333327</v>
      </c>
      <c r="AD19" s="64">
        <f>_xlfn.STDEV.S(Z19:AB19)</f>
        <v>5.6042888707190031</v>
      </c>
      <c r="AF19" s="143" t="s">
        <v>23</v>
      </c>
      <c r="AG19" s="144">
        <v>10.559520085140354</v>
      </c>
      <c r="AH19" s="145">
        <v>10.541803195508091</v>
      </c>
      <c r="AI19" s="165">
        <f t="shared" si="5"/>
        <v>15.812704793262137</v>
      </c>
      <c r="AJ19" s="148">
        <f>AVERAGE(AG19:AI19)</f>
        <v>12.30467602463686</v>
      </c>
      <c r="AK19" s="147">
        <v>12.4945370697966</v>
      </c>
      <c r="AL19" s="147">
        <v>12.851710556358841</v>
      </c>
      <c r="AM19" s="147">
        <v>12.612481327034429</v>
      </c>
      <c r="AN19" s="147">
        <f t="shared" si="4"/>
        <v>12.65290965106329</v>
      </c>
    </row>
    <row r="20" spans="1:40" x14ac:dyDescent="0.25">
      <c r="A20" s="10">
        <v>1.4999999999999999E-2</v>
      </c>
      <c r="B20" s="38" t="s">
        <v>24</v>
      </c>
      <c r="C20" s="37">
        <v>20.2</v>
      </c>
      <c r="D20" s="37">
        <v>0</v>
      </c>
      <c r="E20" s="37">
        <v>1.4</v>
      </c>
      <c r="F20" s="39">
        <v>1.8000000000000007</v>
      </c>
      <c r="G20" s="40">
        <f t="shared" si="1"/>
        <v>8.9108910891089146E-2</v>
      </c>
      <c r="H20" s="1"/>
      <c r="I20" s="37">
        <v>100</v>
      </c>
      <c r="J20" s="1"/>
      <c r="K20" s="37">
        <v>2355</v>
      </c>
      <c r="M20" s="85">
        <v>177</v>
      </c>
      <c r="N20" s="85">
        <v>162</v>
      </c>
      <c r="O20" s="85">
        <v>147.75</v>
      </c>
      <c r="P20" s="65">
        <v>0.81649658092772603</v>
      </c>
      <c r="Q20" s="65">
        <v>2.9439202887759488</v>
      </c>
      <c r="R20" s="66">
        <v>1.707825127659933</v>
      </c>
      <c r="T20" s="38" t="s">
        <v>24</v>
      </c>
      <c r="U20" s="85">
        <v>57.45</v>
      </c>
      <c r="V20" s="86">
        <v>67.34</v>
      </c>
      <c r="W20" s="85">
        <v>56.19</v>
      </c>
      <c r="X20" s="217">
        <f>AVERAGE(U20,W20)</f>
        <v>56.82</v>
      </c>
      <c r="Y20" s="64">
        <f>_xlfn.STDEV.S(U20,W20)</f>
        <v>0.8909545442950535</v>
      </c>
      <c r="Z20" s="85">
        <v>65.771727908000003</v>
      </c>
      <c r="AA20" s="86">
        <v>64.590449140999993</v>
      </c>
      <c r="AB20" s="85">
        <v>69.400783408999999</v>
      </c>
      <c r="AC20" s="218">
        <f t="shared" si="6"/>
        <v>66.587653486000008</v>
      </c>
      <c r="AD20" s="64">
        <f>_xlfn.STDEV.S(Z20:AA20,AB20)</f>
        <v>2.5068166774017913</v>
      </c>
      <c r="AF20" s="143" t="s">
        <v>24</v>
      </c>
      <c r="AG20" s="144">
        <v>12.600190437011129</v>
      </c>
      <c r="AH20" s="145">
        <v>11.639068297516424</v>
      </c>
      <c r="AI20" s="165">
        <f t="shared" si="5"/>
        <v>17.458602446274636</v>
      </c>
      <c r="AJ20" s="148">
        <f>AVERAGE(AG20:AH20)</f>
        <v>12.119629367263776</v>
      </c>
      <c r="AK20" s="147">
        <v>17.346430541331525</v>
      </c>
      <c r="AL20" s="147">
        <v>13.662773616950606</v>
      </c>
      <c r="AM20" s="147">
        <v>13.399125701617178</v>
      </c>
      <c r="AN20" s="147">
        <f>AVERAGE(AL20:AM20)</f>
        <v>13.530949659283891</v>
      </c>
    </row>
    <row r="21" spans="1:40" x14ac:dyDescent="0.25">
      <c r="A21" s="4">
        <v>0.02</v>
      </c>
      <c r="B21" s="38" t="s">
        <v>25</v>
      </c>
      <c r="C21" s="37">
        <v>20.5</v>
      </c>
      <c r="D21" s="37">
        <v>2.5</v>
      </c>
      <c r="E21" s="37">
        <v>4.0999999999999996</v>
      </c>
      <c r="F21" s="39">
        <v>4.9000000000000004</v>
      </c>
      <c r="G21" s="40">
        <f t="shared" si="1"/>
        <v>0.23902439024390246</v>
      </c>
      <c r="H21" s="1"/>
      <c r="I21" s="37">
        <v>65</v>
      </c>
      <c r="J21" s="1"/>
      <c r="K21" s="37">
        <v>2382</v>
      </c>
      <c r="M21" s="85">
        <v>177.25</v>
      </c>
      <c r="N21" s="85">
        <v>165.25</v>
      </c>
      <c r="O21" s="85">
        <v>157.5</v>
      </c>
      <c r="P21" s="67">
        <v>3.0956959368344519</v>
      </c>
      <c r="Q21" s="67">
        <v>0.9574271077563381</v>
      </c>
      <c r="R21" s="79">
        <v>2.8867513459481291</v>
      </c>
      <c r="T21" s="38" t="s">
        <v>25</v>
      </c>
      <c r="U21" s="85">
        <v>70.89</v>
      </c>
      <c r="V21" s="86">
        <v>57.18</v>
      </c>
      <c r="W21" s="85">
        <v>66.39</v>
      </c>
      <c r="X21" s="217">
        <f>AVERAGE(U21,W21)</f>
        <v>68.64</v>
      </c>
      <c r="Y21" s="64">
        <f>_xlfn.STDEV.S(U21,W21)</f>
        <v>3.1819805153394638</v>
      </c>
      <c r="Z21" s="85">
        <v>63.027665370000001</v>
      </c>
      <c r="AA21" s="86">
        <v>60.8083119</v>
      </c>
      <c r="AB21" s="85">
        <v>67.968034759999995</v>
      </c>
      <c r="AC21" s="218">
        <f t="shared" si="6"/>
        <v>63.934670676666663</v>
      </c>
      <c r="AD21" s="64">
        <f>_xlfn.STDEV.S(Z21:AB21)</f>
        <v>3.6650241237599985</v>
      </c>
      <c r="AF21" s="143" t="s">
        <v>25</v>
      </c>
      <c r="AG21" s="144">
        <v>14.58451409494317</v>
      </c>
      <c r="AH21" s="145">
        <v>15.38276807562961</v>
      </c>
      <c r="AI21" s="165">
        <f t="shared" si="5"/>
        <v>23.074152113444413</v>
      </c>
      <c r="AJ21" s="148">
        <f>AVERAGE(AG21:AI21)</f>
        <v>17.680478094672399</v>
      </c>
      <c r="AK21" s="147">
        <v>18.337924889850413</v>
      </c>
      <c r="AL21" s="147">
        <v>16.817666898753572</v>
      </c>
      <c r="AM21" s="147">
        <v>16.189893681258532</v>
      </c>
      <c r="AN21" s="147">
        <f>AVERAGE(AL21:AM21)</f>
        <v>16.503780290006052</v>
      </c>
    </row>
    <row r="22" spans="1:40" ht="15.75" thickBot="1" x14ac:dyDescent="0.3">
      <c r="A22" s="10">
        <v>2.5000000000000001E-2</v>
      </c>
      <c r="B22" s="41" t="s">
        <v>26</v>
      </c>
      <c r="C22" s="42">
        <v>19.7</v>
      </c>
      <c r="D22" s="42">
        <v>2.7</v>
      </c>
      <c r="E22" s="42">
        <v>3.7</v>
      </c>
      <c r="F22" s="43">
        <v>4.0999999999999996</v>
      </c>
      <c r="G22" s="44">
        <f t="shared" si="1"/>
        <v>0.2081218274111675</v>
      </c>
      <c r="H22" s="1"/>
      <c r="I22" s="42">
        <v>100</v>
      </c>
      <c r="J22" s="1"/>
      <c r="K22" s="42">
        <v>2380</v>
      </c>
      <c r="M22" s="87">
        <v>179.75</v>
      </c>
      <c r="N22" s="87">
        <v>159</v>
      </c>
      <c r="O22" s="87">
        <v>149.75</v>
      </c>
      <c r="P22" s="89">
        <v>1.707825127659933</v>
      </c>
      <c r="Q22" s="89">
        <v>1.4142135623730951</v>
      </c>
      <c r="R22" s="90">
        <v>0.9574271077563381</v>
      </c>
      <c r="T22" s="41" t="s">
        <v>26</v>
      </c>
      <c r="U22" s="87">
        <v>65.83</v>
      </c>
      <c r="V22" s="88">
        <v>59.52</v>
      </c>
      <c r="W22" s="87">
        <v>62.82</v>
      </c>
      <c r="X22" s="219">
        <f>AVERAGE(U22,W22)</f>
        <v>64.325000000000003</v>
      </c>
      <c r="Y22" s="70">
        <f>_xlfn.STDEV.S(U22,W22)</f>
        <v>2.1283914113715068</v>
      </c>
      <c r="Z22" s="87">
        <v>62.77428304</v>
      </c>
      <c r="AA22" s="88">
        <v>81.866210722000005</v>
      </c>
      <c r="AB22" s="87">
        <v>73.293407399000003</v>
      </c>
      <c r="AC22" s="220">
        <f>AVERAGE(Z22,AB22)</f>
        <v>68.033845219499995</v>
      </c>
      <c r="AD22" s="70">
        <f>_xlfn.STDEV.S(Z22,AB22)</f>
        <v>7.4381441663934966</v>
      </c>
      <c r="AF22" s="149" t="s">
        <v>26</v>
      </c>
      <c r="AG22" s="150">
        <v>15.90005410720228</v>
      </c>
      <c r="AH22" s="151">
        <v>15.207112396959179</v>
      </c>
      <c r="AI22" s="109">
        <f t="shared" si="5"/>
        <v>22.81066859543877</v>
      </c>
      <c r="AJ22" s="152">
        <f>AVERAGE(AG22:AI22)</f>
        <v>17.972611699866743</v>
      </c>
      <c r="AK22" s="153">
        <v>0</v>
      </c>
      <c r="AL22" s="153">
        <v>14.736232554526742</v>
      </c>
      <c r="AM22" s="153">
        <v>16.284994555218891</v>
      </c>
      <c r="AN22" s="153">
        <f>AVERAGE(AK22:AM22)</f>
        <v>10.340409036581876</v>
      </c>
    </row>
    <row r="23" spans="1:40" ht="15.75" thickBot="1" x14ac:dyDescent="0.3">
      <c r="F23" s="45"/>
      <c r="G23" s="46" t="e">
        <f t="shared" si="1"/>
        <v>#DIV/0!</v>
      </c>
      <c r="H23" s="1"/>
      <c r="J23" s="1"/>
      <c r="K23" s="54"/>
      <c r="M23" s="54"/>
      <c r="N23" s="54"/>
      <c r="O23" s="54"/>
      <c r="P23" s="54"/>
      <c r="Q23" s="93"/>
      <c r="U23" s="54"/>
      <c r="V23" s="91"/>
      <c r="W23" s="54"/>
      <c r="X23" s="92"/>
      <c r="Z23" s="54"/>
      <c r="AA23" s="91"/>
      <c r="AB23" s="54"/>
      <c r="AC23" s="92"/>
      <c r="AF23" s="154"/>
      <c r="AG23" s="155"/>
      <c r="AH23" s="156"/>
      <c r="AI23" s="166"/>
      <c r="AJ23" s="157"/>
      <c r="AK23" s="167"/>
      <c r="AL23" s="167"/>
      <c r="AM23" s="167"/>
      <c r="AN23" s="168"/>
    </row>
    <row r="24" spans="1:40" x14ac:dyDescent="0.25">
      <c r="A24" s="227">
        <v>0</v>
      </c>
      <c r="B24" s="5" t="s">
        <v>27</v>
      </c>
      <c r="C24" s="6">
        <v>20</v>
      </c>
      <c r="D24" s="6">
        <v>0</v>
      </c>
      <c r="E24" s="6">
        <v>0</v>
      </c>
      <c r="F24" s="47">
        <v>0</v>
      </c>
      <c r="G24" s="9">
        <f t="shared" si="1"/>
        <v>0</v>
      </c>
      <c r="H24" s="1"/>
      <c r="I24" s="6">
        <v>40</v>
      </c>
      <c r="J24" s="1"/>
      <c r="K24" s="6">
        <v>2283</v>
      </c>
      <c r="M24" s="94">
        <v>174.5</v>
      </c>
      <c r="N24" s="94">
        <v>161</v>
      </c>
      <c r="O24" s="94">
        <v>150</v>
      </c>
      <c r="P24" s="60">
        <v>2.6457513110645907</v>
      </c>
      <c r="Q24" s="60">
        <v>1.4142135623730951</v>
      </c>
      <c r="R24" s="61">
        <v>2.4494897427831779</v>
      </c>
      <c r="T24" s="5" t="s">
        <v>27</v>
      </c>
      <c r="U24" s="57">
        <v>19.98</v>
      </c>
      <c r="V24" s="8">
        <v>31.87</v>
      </c>
      <c r="W24" s="57">
        <v>35.78</v>
      </c>
      <c r="X24" s="58">
        <f>AVERAGE(V24:W24)</f>
        <v>33.825000000000003</v>
      </c>
      <c r="Y24" s="59">
        <f>_xlfn.STDEV.S(V24:W24)</f>
        <v>2.764787514439401</v>
      </c>
      <c r="Z24" s="57">
        <v>50.16032457</v>
      </c>
      <c r="AA24" s="8">
        <v>42.23073316</v>
      </c>
      <c r="AB24" s="57">
        <v>48.91457982</v>
      </c>
      <c r="AC24" s="58">
        <f>AVERAGE(AA24:AB24)</f>
        <v>45.57265649</v>
      </c>
      <c r="AD24" s="59">
        <f>_xlfn.STDEV.S(AA24:AB24)</f>
        <v>4.7261932976970567</v>
      </c>
      <c r="AF24" s="115" t="s">
        <v>27</v>
      </c>
      <c r="AG24" s="116">
        <v>7.470821000233391</v>
      </c>
      <c r="AH24" s="117">
        <v>8.6511716173649358</v>
      </c>
      <c r="AI24" s="102">
        <f>1.5*AH24</f>
        <v>12.976757426047403</v>
      </c>
      <c r="AJ24" s="118">
        <f>AVERAGE(AG24:AI24)</f>
        <v>9.6995833478819105</v>
      </c>
      <c r="AK24" s="119">
        <v>6.9789287368563837</v>
      </c>
      <c r="AL24" s="119">
        <v>8.4058313102133191</v>
      </c>
      <c r="AM24" s="119">
        <v>7.7547530706185626</v>
      </c>
      <c r="AN24" s="119">
        <f t="shared" si="4"/>
        <v>7.7131710392294224</v>
      </c>
    </row>
    <row r="25" spans="1:40" x14ac:dyDescent="0.25">
      <c r="A25" s="227">
        <v>5.0000000000000001E-3</v>
      </c>
      <c r="B25" s="11" t="s">
        <v>28</v>
      </c>
      <c r="C25" s="12">
        <v>20</v>
      </c>
      <c r="D25" s="12">
        <v>0</v>
      </c>
      <c r="E25" s="12">
        <v>0</v>
      </c>
      <c r="F25" s="48">
        <v>0</v>
      </c>
      <c r="G25" s="15">
        <f t="shared" si="1"/>
        <v>0</v>
      </c>
      <c r="H25" s="1"/>
      <c r="I25" s="12">
        <v>105</v>
      </c>
      <c r="K25" s="12">
        <v>2306</v>
      </c>
      <c r="M25" s="95">
        <v>171</v>
      </c>
      <c r="N25" s="95">
        <v>156.75</v>
      </c>
      <c r="O25" s="95">
        <v>148.75</v>
      </c>
      <c r="P25" s="65">
        <v>1.4142135623730951</v>
      </c>
      <c r="Q25" s="65">
        <v>1.2583057392117916</v>
      </c>
      <c r="R25" s="66">
        <v>4.1932485418030412</v>
      </c>
      <c r="T25" s="11" t="s">
        <v>58</v>
      </c>
      <c r="U25" s="62">
        <v>56.83</v>
      </c>
      <c r="V25" s="14">
        <v>49.9</v>
      </c>
      <c r="W25" s="62">
        <v>42.09</v>
      </c>
      <c r="X25" s="63">
        <f t="shared" ref="X25:X32" si="7">AVERAGE(U25:W25)</f>
        <v>49.606666666666662</v>
      </c>
      <c r="Y25" s="64">
        <f>_xlfn.STDEV.S(U25:V25)</f>
        <v>4.9002499936227739</v>
      </c>
      <c r="Z25" s="62">
        <v>44.226627499999999</v>
      </c>
      <c r="AA25" s="14">
        <v>51.924486119999997</v>
      </c>
      <c r="AB25" s="62">
        <v>68.06125188</v>
      </c>
      <c r="AC25" s="63">
        <f t="shared" ref="AC25:AC32" si="8">AVERAGE(Z25:AB25)</f>
        <v>54.737455166666656</v>
      </c>
      <c r="AD25" s="64">
        <f>_xlfn.STDEV.S(Z25:AA25)</f>
        <v>5.443208030817317</v>
      </c>
      <c r="AF25" s="120" t="s">
        <v>28</v>
      </c>
      <c r="AG25" s="121">
        <v>6.1373311275316631</v>
      </c>
      <c r="AH25" s="122">
        <v>7.4901956344634275</v>
      </c>
      <c r="AI25" s="162">
        <f>1.5*AH25</f>
        <v>11.235293451695142</v>
      </c>
      <c r="AJ25" s="123">
        <f>AVERAGE(AG25:AI25)</f>
        <v>8.2876067378967448</v>
      </c>
      <c r="AK25" s="124">
        <v>7.3979123329772669</v>
      </c>
      <c r="AL25" s="124">
        <v>8.5880162402414246</v>
      </c>
      <c r="AM25" s="124">
        <v>8.2606088126345085</v>
      </c>
      <c r="AN25" s="124">
        <f t="shared" si="4"/>
        <v>8.0821791286177334</v>
      </c>
    </row>
    <row r="26" spans="1:40" x14ac:dyDescent="0.25">
      <c r="A26" s="227">
        <v>0.01</v>
      </c>
      <c r="B26" s="11" t="s">
        <v>29</v>
      </c>
      <c r="C26" s="12">
        <v>21.6</v>
      </c>
      <c r="D26" s="12">
        <v>1.4</v>
      </c>
      <c r="E26" s="12">
        <v>1.7</v>
      </c>
      <c r="F26" s="48">
        <v>2.2000000000000002</v>
      </c>
      <c r="G26" s="15">
        <f t="shared" si="1"/>
        <v>0.10185185185185186</v>
      </c>
      <c r="H26" s="1"/>
      <c r="I26" s="12">
        <v>40</v>
      </c>
      <c r="J26" s="1"/>
      <c r="K26" s="12">
        <v>2309</v>
      </c>
      <c r="M26" s="95">
        <v>178.5</v>
      </c>
      <c r="N26" s="95">
        <v>163</v>
      </c>
      <c r="O26" s="95">
        <v>158</v>
      </c>
      <c r="P26" s="65">
        <v>1</v>
      </c>
      <c r="Q26" s="65">
        <v>1.8257418583505538</v>
      </c>
      <c r="R26" s="66">
        <v>1.4142135623730951</v>
      </c>
      <c r="T26" s="11" t="s">
        <v>29</v>
      </c>
      <c r="U26" s="62">
        <v>57.16</v>
      </c>
      <c r="V26" s="14">
        <v>57.2</v>
      </c>
      <c r="W26" s="62">
        <v>55.8</v>
      </c>
      <c r="X26" s="63">
        <f t="shared" si="7"/>
        <v>56.72</v>
      </c>
      <c r="Y26" s="64">
        <f t="shared" ref="Y26:Y32" si="9">_xlfn.STDEV.S(U26:W26)</f>
        <v>0.79699435380685257</v>
      </c>
      <c r="Z26" s="62">
        <v>54.508071489999999</v>
      </c>
      <c r="AA26" s="14">
        <v>50.398367759999999</v>
      </c>
      <c r="AB26" s="62">
        <v>55.050913819999998</v>
      </c>
      <c r="AC26" s="63">
        <f t="shared" si="8"/>
        <v>53.319117690000006</v>
      </c>
      <c r="AD26" s="64">
        <f>_xlfn.STDEV.S(Z26:AB26)</f>
        <v>2.5439643401600991</v>
      </c>
      <c r="AF26" s="120" t="s">
        <v>29</v>
      </c>
      <c r="AG26" s="121">
        <v>7.8317927961921425</v>
      </c>
      <c r="AH26" s="122">
        <v>9.316226518275954</v>
      </c>
      <c r="AI26" s="162">
        <f>1.5*AH26</f>
        <v>13.974339777413931</v>
      </c>
      <c r="AJ26" s="123">
        <f>AVERAGE(AH26:AI26)</f>
        <v>11.645283147844943</v>
      </c>
      <c r="AK26" s="124">
        <v>9.6832128448467962</v>
      </c>
      <c r="AL26" s="124">
        <v>11.536779009025164</v>
      </c>
      <c r="AM26" s="124">
        <v>10.183627063788162</v>
      </c>
      <c r="AN26" s="124">
        <f t="shared" si="4"/>
        <v>10.467872972553375</v>
      </c>
    </row>
    <row r="27" spans="1:40" x14ac:dyDescent="0.25">
      <c r="A27" s="227">
        <v>1.4999999999999999E-2</v>
      </c>
      <c r="B27" s="11" t="s">
        <v>30</v>
      </c>
      <c r="C27" s="12">
        <v>19.2</v>
      </c>
      <c r="D27" s="12">
        <v>1.6</v>
      </c>
      <c r="E27" s="12">
        <v>2.6</v>
      </c>
      <c r="F27" s="48">
        <v>3.5</v>
      </c>
      <c r="G27" s="15">
        <f t="shared" si="1"/>
        <v>0.18229166666666669</v>
      </c>
      <c r="H27" s="1"/>
      <c r="I27" s="12">
        <v>100</v>
      </c>
      <c r="J27" s="1"/>
      <c r="K27" s="12">
        <v>2310</v>
      </c>
      <c r="M27" s="95">
        <v>174.5</v>
      </c>
      <c r="N27" s="95">
        <v>156.75</v>
      </c>
      <c r="O27" s="95">
        <v>139.75</v>
      </c>
      <c r="P27" s="65">
        <v>2.3804761428476167</v>
      </c>
      <c r="Q27" s="65">
        <v>0.9574271077563381</v>
      </c>
      <c r="R27" s="66">
        <v>0.5</v>
      </c>
      <c r="T27" s="11" t="s">
        <v>30</v>
      </c>
      <c r="U27" s="62">
        <v>51.71</v>
      </c>
      <c r="V27" s="14">
        <v>56.36</v>
      </c>
      <c r="W27" s="62">
        <v>51.95</v>
      </c>
      <c r="X27" s="63">
        <f t="shared" si="7"/>
        <v>53.339999999999996</v>
      </c>
      <c r="Y27" s="64">
        <f t="shared" si="9"/>
        <v>2.6181482005417478</v>
      </c>
      <c r="Z27" s="62">
        <v>59.358758170000002</v>
      </c>
      <c r="AA27" s="14">
        <v>66.536476300000004</v>
      </c>
      <c r="AB27" s="62">
        <v>61.879274600000002</v>
      </c>
      <c r="AC27" s="63">
        <f t="shared" si="8"/>
        <v>62.591503023333338</v>
      </c>
      <c r="AD27" s="64">
        <f>_xlfn.STDEV.S(Z27:AB27)</f>
        <v>3.6414779120139666</v>
      </c>
      <c r="AF27" s="120" t="s">
        <v>30</v>
      </c>
      <c r="AG27" s="121">
        <v>10.399486607430731</v>
      </c>
      <c r="AH27" s="122">
        <v>10.721195029347122</v>
      </c>
      <c r="AI27" s="162">
        <f>1.5*AH27</f>
        <v>16.081792544020683</v>
      </c>
      <c r="AJ27" s="123">
        <f>AVERAGE(AG27:AI27)</f>
        <v>12.400824726932845</v>
      </c>
      <c r="AK27" s="124">
        <v>11.097012124811233</v>
      </c>
      <c r="AL27" s="124">
        <v>12.835408751416178</v>
      </c>
      <c r="AM27" s="124">
        <v>12.543774743991124</v>
      </c>
      <c r="AN27" s="124">
        <f t="shared" si="4"/>
        <v>12.158731873406177</v>
      </c>
    </row>
    <row r="28" spans="1:40" x14ac:dyDescent="0.25">
      <c r="A28" s="227">
        <v>0.02</v>
      </c>
      <c r="B28" s="11" t="s">
        <v>31</v>
      </c>
      <c r="C28" s="12">
        <v>19.600000000000001</v>
      </c>
      <c r="D28" s="12">
        <v>1.6</v>
      </c>
      <c r="E28" s="12">
        <v>2.4</v>
      </c>
      <c r="F28" s="48">
        <v>3.2</v>
      </c>
      <c r="G28" s="15">
        <f t="shared" si="1"/>
        <v>0.16326530612244897</v>
      </c>
      <c r="H28" s="1"/>
      <c r="I28" s="12">
        <v>95</v>
      </c>
      <c r="J28" s="1"/>
      <c r="K28" s="12">
        <v>2323</v>
      </c>
      <c r="M28" s="95">
        <v>175.5</v>
      </c>
      <c r="N28" s="95">
        <v>152.75</v>
      </c>
      <c r="O28" s="95">
        <v>143.5</v>
      </c>
      <c r="P28" s="65">
        <v>0.57735026918962573</v>
      </c>
      <c r="Q28" s="65">
        <v>1.5</v>
      </c>
      <c r="R28" s="66">
        <v>1.7320508075688772</v>
      </c>
      <c r="T28" s="11" t="s">
        <v>31</v>
      </c>
      <c r="U28" s="62">
        <v>62.89</v>
      </c>
      <c r="V28" s="14">
        <v>60.61</v>
      </c>
      <c r="W28" s="62">
        <v>60.47</v>
      </c>
      <c r="X28" s="63">
        <f t="shared" si="7"/>
        <v>61.323333333333331</v>
      </c>
      <c r="Y28" s="64">
        <f t="shared" si="9"/>
        <v>1.3585776876326712</v>
      </c>
      <c r="Z28" s="62">
        <v>60.951758159999997</v>
      </c>
      <c r="AA28" s="14">
        <v>65.132115970000001</v>
      </c>
      <c r="AB28" s="62">
        <v>66.884436620000002</v>
      </c>
      <c r="AC28" s="63">
        <f>AVERAGE(Z28:AB28)</f>
        <v>64.322770250000005</v>
      </c>
      <c r="AD28" s="64">
        <f>_xlfn.STDEV.S(Z28:AB28)</f>
        <v>3.0480237529092107</v>
      </c>
      <c r="AF28" s="120" t="s">
        <v>31</v>
      </c>
      <c r="AG28" s="121">
        <v>10.484704578533604</v>
      </c>
      <c r="AH28" s="122">
        <v>14.315903165393102</v>
      </c>
      <c r="AI28" s="162"/>
      <c r="AJ28" s="123">
        <f>AVERAGE(AG28:AI28)</f>
        <v>12.400303871963352</v>
      </c>
      <c r="AK28" s="124">
        <v>14.818229943996673</v>
      </c>
      <c r="AL28" s="124">
        <v>13.225244697852071</v>
      </c>
      <c r="AM28" s="124">
        <v>12.566820473540059</v>
      </c>
      <c r="AN28" s="124">
        <f t="shared" si="4"/>
        <v>13.536765038462937</v>
      </c>
    </row>
    <row r="29" spans="1:40" ht="15.75" thickBot="1" x14ac:dyDescent="0.3">
      <c r="A29" s="227">
        <v>2.5000000000000001E-2</v>
      </c>
      <c r="B29" s="16" t="s">
        <v>32</v>
      </c>
      <c r="C29" s="17"/>
      <c r="D29" s="17"/>
      <c r="E29" s="17"/>
      <c r="F29" s="49"/>
      <c r="G29" s="20" t="e">
        <f t="shared" si="1"/>
        <v>#DIV/0!</v>
      </c>
      <c r="H29" s="1"/>
      <c r="I29" s="12" t="s">
        <v>33</v>
      </c>
      <c r="J29" s="1"/>
      <c r="K29" s="12">
        <v>2332</v>
      </c>
      <c r="M29" s="96"/>
      <c r="N29" s="96"/>
      <c r="O29" s="96"/>
      <c r="P29" s="89"/>
      <c r="Q29" s="89"/>
      <c r="R29" s="90"/>
      <c r="T29" s="16" t="s">
        <v>32</v>
      </c>
      <c r="U29" s="68"/>
      <c r="V29" s="19"/>
      <c r="W29" s="68"/>
      <c r="X29" s="63"/>
      <c r="Y29" s="64"/>
      <c r="Z29" s="68"/>
      <c r="AA29" s="19"/>
      <c r="AB29" s="68"/>
      <c r="AC29" s="63"/>
      <c r="AD29" s="64"/>
      <c r="AF29" s="125" t="s">
        <v>32</v>
      </c>
      <c r="AG29" s="126"/>
      <c r="AH29" s="127"/>
      <c r="AI29" s="103"/>
      <c r="AJ29" s="123"/>
      <c r="AK29" s="128"/>
      <c r="AL29" s="128"/>
      <c r="AM29" s="128"/>
      <c r="AN29" s="128"/>
    </row>
    <row r="30" spans="1:40" x14ac:dyDescent="0.25">
      <c r="A30" s="227">
        <v>0</v>
      </c>
      <c r="B30" s="21" t="s">
        <v>34</v>
      </c>
      <c r="C30" s="22">
        <v>18.600000000000001</v>
      </c>
      <c r="D30" s="22">
        <v>0.6</v>
      </c>
      <c r="E30" s="22">
        <v>0.6</v>
      </c>
      <c r="F30" s="24">
        <v>0.8</v>
      </c>
      <c r="G30" s="25">
        <f t="shared" si="1"/>
        <v>4.301075268817204E-2</v>
      </c>
      <c r="H30" s="1"/>
      <c r="I30" s="22">
        <v>30</v>
      </c>
      <c r="K30" s="22">
        <v>2280</v>
      </c>
      <c r="M30" s="97">
        <v>178</v>
      </c>
      <c r="N30" s="97">
        <v>153</v>
      </c>
      <c r="O30" s="97">
        <v>144</v>
      </c>
      <c r="P30" s="60">
        <v>0.81649658092772603</v>
      </c>
      <c r="Q30" s="60">
        <v>2.1602468994692869</v>
      </c>
      <c r="R30" s="61">
        <v>1.4142135623730951</v>
      </c>
      <c r="T30" s="21" t="s">
        <v>34</v>
      </c>
      <c r="U30" s="71">
        <v>44.64</v>
      </c>
      <c r="V30" s="72">
        <v>46.79</v>
      </c>
      <c r="W30" s="71">
        <v>48.37</v>
      </c>
      <c r="X30" s="213">
        <f t="shared" si="7"/>
        <v>46.6</v>
      </c>
      <c r="Y30" s="221">
        <f t="shared" si="9"/>
        <v>1.8722446421341401</v>
      </c>
      <c r="Z30" s="71">
        <v>41.707834759999997</v>
      </c>
      <c r="AA30" s="72">
        <v>44.761315930000002</v>
      </c>
      <c r="AB30" s="71">
        <v>43.255431989999998</v>
      </c>
      <c r="AC30" s="209">
        <f t="shared" si="8"/>
        <v>43.241527560000002</v>
      </c>
      <c r="AD30" s="59">
        <f>_xlfn.STDEV.S(Z30:AB30)</f>
        <v>1.5267880710060477</v>
      </c>
      <c r="AF30" s="129" t="s">
        <v>34</v>
      </c>
      <c r="AG30" s="130">
        <v>6.4398655129944968</v>
      </c>
      <c r="AH30" s="131">
        <v>7.0565453071018567</v>
      </c>
      <c r="AI30" s="104">
        <f>1.5*AH30</f>
        <v>10.584817960652785</v>
      </c>
      <c r="AJ30" s="118">
        <f>AVERAGE(AG30:AI30)</f>
        <v>8.0270762602497125</v>
      </c>
      <c r="AK30" s="133">
        <v>6.5054989356607091</v>
      </c>
      <c r="AL30" s="133">
        <v>6.6661208746250891</v>
      </c>
      <c r="AM30" s="133">
        <v>6.5269162628913477</v>
      </c>
      <c r="AN30" s="133">
        <f>AVERAGE(AK30:AM30)</f>
        <v>6.5661786910590481</v>
      </c>
    </row>
    <row r="31" spans="1:40" x14ac:dyDescent="0.25">
      <c r="A31" s="227">
        <v>5.0000000000000001E-3</v>
      </c>
      <c r="B31" s="26" t="s">
        <v>35</v>
      </c>
      <c r="C31" s="27">
        <v>20</v>
      </c>
      <c r="D31" s="27">
        <v>0.4</v>
      </c>
      <c r="E31" s="27">
        <v>1.4</v>
      </c>
      <c r="F31" s="29">
        <v>1.6</v>
      </c>
      <c r="G31" s="30">
        <f t="shared" si="1"/>
        <v>0.08</v>
      </c>
      <c r="H31" s="1"/>
      <c r="I31" s="27">
        <v>45</v>
      </c>
      <c r="J31" s="1"/>
      <c r="K31" s="27">
        <v>2283</v>
      </c>
      <c r="M31" s="98">
        <v>177.5</v>
      </c>
      <c r="N31" s="98">
        <v>162.25</v>
      </c>
      <c r="O31" s="98">
        <v>158.75</v>
      </c>
      <c r="P31" s="65">
        <v>2.3804761428476167</v>
      </c>
      <c r="Q31" s="65">
        <v>1.2583057392117916</v>
      </c>
      <c r="R31" s="66">
        <v>2.0615528128088303</v>
      </c>
      <c r="T31" s="26" t="s">
        <v>35</v>
      </c>
      <c r="U31" s="76">
        <v>46.71</v>
      </c>
      <c r="V31" s="77">
        <v>48.59</v>
      </c>
      <c r="W31" s="76">
        <v>50.99</v>
      </c>
      <c r="X31" s="217">
        <f t="shared" si="7"/>
        <v>48.763333333333343</v>
      </c>
      <c r="Y31" s="222">
        <f t="shared" si="9"/>
        <v>2.1452583372016845</v>
      </c>
      <c r="Z31" s="76">
        <v>48.183321900000003</v>
      </c>
      <c r="AA31" s="77">
        <v>54.892265449999996</v>
      </c>
      <c r="AB31" s="76">
        <v>49.199471199999998</v>
      </c>
      <c r="AC31" s="211">
        <f t="shared" si="8"/>
        <v>50.758352850000001</v>
      </c>
      <c r="AD31" s="64">
        <f>_xlfn.STDEV.S(Z31:AB31)</f>
        <v>3.6159459188850809</v>
      </c>
      <c r="AF31" s="134" t="s">
        <v>35</v>
      </c>
      <c r="AG31" s="135">
        <v>6.75</v>
      </c>
      <c r="AH31" s="136">
        <v>6.9150000000000009</v>
      </c>
      <c r="AI31" s="106">
        <f>1.5*AH31</f>
        <v>10.372500000000002</v>
      </c>
      <c r="AJ31" s="123">
        <f>AVERAGE(AG31:AI31)</f>
        <v>8.0125000000000011</v>
      </c>
      <c r="AK31" s="138">
        <v>6.4896924417084394</v>
      </c>
      <c r="AL31" s="138">
        <v>6.5130473481519697</v>
      </c>
      <c r="AM31" s="138">
        <v>6.8990430630356583</v>
      </c>
      <c r="AN31" s="138">
        <f t="shared" si="4"/>
        <v>6.6339276176320228</v>
      </c>
    </row>
    <row r="32" spans="1:40" x14ac:dyDescent="0.25">
      <c r="A32" s="227">
        <v>0.01</v>
      </c>
      <c r="B32" s="26" t="s">
        <v>36</v>
      </c>
      <c r="C32" s="27">
        <v>20.2</v>
      </c>
      <c r="D32" s="27">
        <v>1.2</v>
      </c>
      <c r="E32" s="27">
        <v>1.9</v>
      </c>
      <c r="F32" s="29">
        <v>2.2999999999999998</v>
      </c>
      <c r="G32" s="30">
        <f t="shared" si="1"/>
        <v>0.11386138613861385</v>
      </c>
      <c r="H32" s="1"/>
      <c r="I32" s="27">
        <v>80</v>
      </c>
      <c r="J32" s="1"/>
      <c r="K32" s="27">
        <v>2300</v>
      </c>
      <c r="M32" s="98">
        <v>172</v>
      </c>
      <c r="N32" s="98">
        <v>159.75</v>
      </c>
      <c r="O32" s="98">
        <v>149.75</v>
      </c>
      <c r="P32" s="65">
        <v>2.1602468994692869</v>
      </c>
      <c r="Q32" s="65">
        <v>2.6299556396765835</v>
      </c>
      <c r="R32" s="66">
        <v>2.0615528128088303</v>
      </c>
      <c r="T32" s="26" t="s">
        <v>36</v>
      </c>
      <c r="U32" s="76">
        <v>55.4</v>
      </c>
      <c r="V32" s="77">
        <v>50.61</v>
      </c>
      <c r="W32" s="76">
        <v>57.6</v>
      </c>
      <c r="X32" s="217">
        <f t="shared" si="7"/>
        <v>54.536666666666662</v>
      </c>
      <c r="Y32" s="222">
        <f t="shared" si="9"/>
        <v>3.5740779696774019</v>
      </c>
      <c r="Z32" s="76">
        <v>62.199329229999996</v>
      </c>
      <c r="AA32" s="77">
        <v>53.676168160000003</v>
      </c>
      <c r="AB32" s="76">
        <v>60.657316799999997</v>
      </c>
      <c r="AC32" s="211">
        <f t="shared" si="8"/>
        <v>58.844271396666663</v>
      </c>
      <c r="AD32" s="64">
        <f>_xlfn.STDEV.S(Z32:AB32)</f>
        <v>4.5416317422488079</v>
      </c>
      <c r="AF32" s="134" t="s">
        <v>36</v>
      </c>
      <c r="AG32" s="135">
        <v>8.8500000000000014</v>
      </c>
      <c r="AH32" s="136">
        <v>8.5350000000000001</v>
      </c>
      <c r="AI32" s="106">
        <f>1.5*AH32</f>
        <v>12.8025</v>
      </c>
      <c r="AJ32" s="123">
        <f>AVERAGE(AG32:AI32)</f>
        <v>10.0625</v>
      </c>
      <c r="AK32" s="138">
        <v>9.1974354358459181</v>
      </c>
      <c r="AL32" s="138">
        <v>9.5617859814900701</v>
      </c>
      <c r="AM32" s="138">
        <v>8.7949173576019977</v>
      </c>
      <c r="AN32" s="138">
        <f t="shared" si="4"/>
        <v>9.184712924979328</v>
      </c>
    </row>
    <row r="33" spans="1:40" x14ac:dyDescent="0.25">
      <c r="A33" s="227">
        <v>1.4999999999999999E-2</v>
      </c>
      <c r="B33" s="26" t="s">
        <v>37</v>
      </c>
      <c r="C33" s="27">
        <v>21.9</v>
      </c>
      <c r="D33" s="27">
        <v>3</v>
      </c>
      <c r="E33" s="27">
        <v>4</v>
      </c>
      <c r="F33" s="29">
        <v>4.3</v>
      </c>
      <c r="G33" s="30">
        <f t="shared" si="1"/>
        <v>0.19634703196347034</v>
      </c>
      <c r="H33" s="1"/>
      <c r="I33" s="27">
        <v>100</v>
      </c>
      <c r="J33" s="1"/>
      <c r="K33" s="27">
        <v>2320</v>
      </c>
      <c r="M33" s="98">
        <v>172.5</v>
      </c>
      <c r="N33" s="98">
        <v>160.25</v>
      </c>
      <c r="O33" s="98">
        <v>145</v>
      </c>
      <c r="P33" s="65">
        <v>2.0816659994661326</v>
      </c>
      <c r="Q33" s="65">
        <v>3.3040379335998349</v>
      </c>
      <c r="R33" s="66">
        <v>1.4142135623730951</v>
      </c>
      <c r="T33" s="26" t="s">
        <v>37</v>
      </c>
      <c r="U33" s="76">
        <v>44.48</v>
      </c>
      <c r="V33" s="77">
        <v>57.46</v>
      </c>
      <c r="W33" s="76">
        <v>52.9</v>
      </c>
      <c r="X33" s="217">
        <f>AVERAGE(V33:W33)</f>
        <v>55.18</v>
      </c>
      <c r="Y33" s="222">
        <f>_xlfn.STDEV.S(V33:W33)</f>
        <v>3.2244069222106582</v>
      </c>
      <c r="Z33" s="76">
        <v>69.492741389000003</v>
      </c>
      <c r="AA33" s="77">
        <v>67.852685500000007</v>
      </c>
      <c r="AB33" s="76">
        <v>64.359663530000006</v>
      </c>
      <c r="AC33" s="211">
        <f>AVERAGE(AA33:AB33)</f>
        <v>66.106174515000006</v>
      </c>
      <c r="AD33" s="64">
        <f>_xlfn.STDEV.S(AA33:AB33)</f>
        <v>2.469939521820594</v>
      </c>
      <c r="AF33" s="134" t="s">
        <v>37</v>
      </c>
      <c r="AG33" s="135">
        <v>11.355</v>
      </c>
      <c r="AH33" s="136">
        <v>12.36</v>
      </c>
      <c r="AI33" s="106">
        <f>1.5*AH33</f>
        <v>18.54</v>
      </c>
      <c r="AJ33" s="123">
        <f>AVERAGE(AG33:AI33)</f>
        <v>14.084999999999999</v>
      </c>
      <c r="AK33" s="138">
        <v>10.994099665618226</v>
      </c>
      <c r="AL33" s="138">
        <v>10.423080751295076</v>
      </c>
      <c r="AM33" s="138">
        <v>0</v>
      </c>
      <c r="AN33" s="138">
        <f t="shared" si="4"/>
        <v>7.139060138971101</v>
      </c>
    </row>
    <row r="34" spans="1:40" x14ac:dyDescent="0.25">
      <c r="A34" s="227">
        <v>0.02</v>
      </c>
      <c r="B34" s="26" t="s">
        <v>38</v>
      </c>
      <c r="C34" s="27">
        <v>21.4</v>
      </c>
      <c r="D34" s="27">
        <v>3</v>
      </c>
      <c r="E34" s="27">
        <v>3.5</v>
      </c>
      <c r="F34" s="29">
        <v>3.7</v>
      </c>
      <c r="G34" s="30">
        <f t="shared" si="1"/>
        <v>0.17289719626168226</v>
      </c>
      <c r="H34" s="1"/>
      <c r="I34" s="27">
        <v>105</v>
      </c>
      <c r="J34" s="1"/>
      <c r="K34" s="27">
        <v>2340</v>
      </c>
      <c r="M34" s="98">
        <v>172.5</v>
      </c>
      <c r="N34" s="98">
        <v>152.5</v>
      </c>
      <c r="O34" s="98">
        <v>135</v>
      </c>
      <c r="P34" s="65">
        <v>2.0816659994661326</v>
      </c>
      <c r="Q34" s="65">
        <v>2.3804761428476167</v>
      </c>
      <c r="R34" s="66">
        <v>0.81649658092772603</v>
      </c>
      <c r="T34" s="26" t="s">
        <v>38</v>
      </c>
      <c r="U34" s="76">
        <v>64.010000000000005</v>
      </c>
      <c r="V34" s="77">
        <v>66.13</v>
      </c>
      <c r="W34" s="76">
        <v>54.92</v>
      </c>
      <c r="X34" s="217">
        <f>AVERAGE(U34:V34)</f>
        <v>65.069999999999993</v>
      </c>
      <c r="Y34" s="222">
        <f>_xlfn.STDEV.S(U34:V34)</f>
        <v>1.4990663761154739</v>
      </c>
      <c r="Z34" s="76">
        <v>59.314080150000002</v>
      </c>
      <c r="AA34" s="77">
        <v>60.336209830000001</v>
      </c>
      <c r="AB34" s="76">
        <v>54.81150976</v>
      </c>
      <c r="AC34" s="211">
        <f>AVERAGE(Z34:AA34)</f>
        <v>59.825144989999998</v>
      </c>
      <c r="AD34" s="64">
        <f>_xlfn.STDEV.S(Z34:AA34)</f>
        <v>0.7227548279800351</v>
      </c>
      <c r="AF34" s="134" t="s">
        <v>38</v>
      </c>
      <c r="AG34" s="135">
        <v>10.677541822830495</v>
      </c>
      <c r="AH34" s="136">
        <v>12.402525772412893</v>
      </c>
      <c r="AI34" s="106">
        <f>1.5*AH34</f>
        <v>18.60378865861934</v>
      </c>
      <c r="AJ34" s="123">
        <f>AVERAGE(AH34:AI34)</f>
        <v>15.503157215516117</v>
      </c>
      <c r="AK34" s="138">
        <v>12.786854526452853</v>
      </c>
      <c r="AL34" s="138">
        <v>13.913870526969838</v>
      </c>
      <c r="AM34" s="138">
        <v>0</v>
      </c>
      <c r="AN34" s="138">
        <f t="shared" si="4"/>
        <v>8.9002416844742296</v>
      </c>
    </row>
    <row r="35" spans="1:40" ht="15.75" thickBot="1" x14ac:dyDescent="0.3">
      <c r="A35" s="227">
        <v>2.5000000000000001E-2</v>
      </c>
      <c r="B35" s="50" t="s">
        <v>39</v>
      </c>
      <c r="C35" s="32"/>
      <c r="D35" s="32"/>
      <c r="E35" s="32"/>
      <c r="F35" s="51"/>
      <c r="G35" s="31" t="e">
        <f t="shared" si="1"/>
        <v>#DIV/0!</v>
      </c>
      <c r="I35" s="32" t="s">
        <v>33</v>
      </c>
      <c r="J35" s="1"/>
      <c r="K35" s="32">
        <v>2348</v>
      </c>
      <c r="M35" s="99"/>
      <c r="N35" s="99"/>
      <c r="O35" s="99"/>
      <c r="P35" s="89"/>
      <c r="Q35" s="89"/>
      <c r="R35" s="90"/>
      <c r="T35" s="50" t="s">
        <v>39</v>
      </c>
      <c r="U35" s="80"/>
      <c r="V35" s="81"/>
      <c r="W35" s="80"/>
      <c r="X35" s="219"/>
      <c r="Y35" s="223"/>
      <c r="Z35" s="80"/>
      <c r="AA35" s="81"/>
      <c r="AB35" s="80"/>
      <c r="AC35" s="211"/>
      <c r="AD35" s="64"/>
      <c r="AF35" s="139" t="s">
        <v>39</v>
      </c>
      <c r="AG35" s="140"/>
      <c r="AH35" s="141"/>
      <c r="AI35" s="107"/>
      <c r="AJ35" s="169"/>
      <c r="AK35" s="142"/>
      <c r="AL35" s="142"/>
      <c r="AM35" s="142"/>
      <c r="AN35" s="142"/>
    </row>
    <row r="36" spans="1:40" x14ac:dyDescent="0.25">
      <c r="A36" s="227">
        <v>0</v>
      </c>
      <c r="B36" s="38" t="s">
        <v>40</v>
      </c>
      <c r="C36" s="37">
        <v>21.5</v>
      </c>
      <c r="D36" s="37">
        <v>0.5</v>
      </c>
      <c r="E36" s="37">
        <v>0.6</v>
      </c>
      <c r="F36" s="39">
        <v>0.7</v>
      </c>
      <c r="G36" s="36">
        <f t="shared" si="1"/>
        <v>3.255813953488372E-2</v>
      </c>
      <c r="I36" s="37">
        <v>30</v>
      </c>
      <c r="K36" s="37">
        <v>2234</v>
      </c>
      <c r="M36" s="100">
        <v>171.5</v>
      </c>
      <c r="N36" s="100">
        <v>154.375</v>
      </c>
      <c r="O36" s="100">
        <v>142.5</v>
      </c>
      <c r="P36" s="65">
        <v>1.2909944487358056</v>
      </c>
      <c r="Q36" s="65">
        <v>0.75</v>
      </c>
      <c r="R36" s="66">
        <v>1.2909944487358056</v>
      </c>
      <c r="T36" s="38" t="s">
        <v>40</v>
      </c>
      <c r="U36" s="85">
        <v>43.36</v>
      </c>
      <c r="V36" s="86">
        <v>37.4</v>
      </c>
      <c r="W36" s="85">
        <v>30</v>
      </c>
      <c r="X36" s="213">
        <f>AVERAGE(U36:V36)</f>
        <v>40.379999999999995</v>
      </c>
      <c r="Y36" s="222">
        <f>_xlfn.STDEV.S(U36:V36)</f>
        <v>4.2143564158718236</v>
      </c>
      <c r="Z36" s="85">
        <v>46.469698889999997</v>
      </c>
      <c r="AA36" s="86">
        <v>46.366535239999997</v>
      </c>
      <c r="AB36" s="85">
        <v>37.184855900000002</v>
      </c>
      <c r="AC36" s="224">
        <f>AVERAGE(Z36:AA36)</f>
        <v>46.418117064999997</v>
      </c>
      <c r="AD36" s="59">
        <f>_xlfn.STDEV.S(Z36:AA36)</f>
        <v>7.2947716486954903E-2</v>
      </c>
      <c r="AF36" s="143" t="s">
        <v>40</v>
      </c>
      <c r="AG36" s="144">
        <v>7.5149999999999997</v>
      </c>
      <c r="AH36" s="145">
        <v>6.8550000000000004</v>
      </c>
      <c r="AI36" s="165">
        <f>1.5*AH36</f>
        <v>10.282500000000001</v>
      </c>
      <c r="AJ36" s="123">
        <f>AVERAGE(AG36:AI36)</f>
        <v>8.2175000000000011</v>
      </c>
      <c r="AK36" s="147">
        <v>6.8625351862997528</v>
      </c>
      <c r="AL36" s="147">
        <v>6.8752157115455841</v>
      </c>
      <c r="AM36" s="147">
        <v>7.8224845442804654</v>
      </c>
      <c r="AN36" s="147">
        <f>AVERAGE(AK36:AM36)</f>
        <v>7.1867451473752668</v>
      </c>
    </row>
    <row r="37" spans="1:40" x14ac:dyDescent="0.25">
      <c r="A37" s="227">
        <v>5.0000000000000001E-3</v>
      </c>
      <c r="B37" s="38" t="s">
        <v>41</v>
      </c>
      <c r="C37" s="37">
        <v>19</v>
      </c>
      <c r="D37" s="37">
        <v>0</v>
      </c>
      <c r="E37" s="37">
        <v>0.4</v>
      </c>
      <c r="F37" s="39">
        <v>0.6</v>
      </c>
      <c r="G37" s="40">
        <f t="shared" si="1"/>
        <v>3.1578947368421054E-2</v>
      </c>
      <c r="I37" s="37">
        <v>45</v>
      </c>
      <c r="K37" s="37">
        <v>2283</v>
      </c>
      <c r="M37" s="100">
        <v>175.25</v>
      </c>
      <c r="N37" s="100">
        <v>153.25</v>
      </c>
      <c r="O37" s="100">
        <v>146.25</v>
      </c>
      <c r="P37" s="65">
        <v>1.5</v>
      </c>
      <c r="Q37" s="65">
        <v>2.0615528128088303</v>
      </c>
      <c r="R37" s="66">
        <v>0.9574271077563381</v>
      </c>
      <c r="T37" s="38" t="s">
        <v>41</v>
      </c>
      <c r="U37" s="85">
        <v>48.06</v>
      </c>
      <c r="V37" s="86">
        <v>39.14</v>
      </c>
      <c r="W37" s="85">
        <v>51.35</v>
      </c>
      <c r="X37" s="217">
        <f>AVERAGE(U37,W37)</f>
        <v>49.704999999999998</v>
      </c>
      <c r="Y37" s="222">
        <f>_xlfn.STDEV.S(U37,W37)</f>
        <v>2.3263813101037409</v>
      </c>
      <c r="Z37" s="85">
        <v>50.889496020000003</v>
      </c>
      <c r="AA37" s="86">
        <v>49.801107719999997</v>
      </c>
      <c r="AB37" s="85">
        <v>55.067323340000002</v>
      </c>
      <c r="AC37" s="225">
        <f>AVERAGE(Z37,AB37)</f>
        <v>52.978409679999999</v>
      </c>
      <c r="AD37" s="64">
        <f>_xlfn.STDEV.S(Z37,AB37)</f>
        <v>2.9541700285984192</v>
      </c>
      <c r="AF37" s="143" t="s">
        <v>41</v>
      </c>
      <c r="AG37" s="144">
        <v>7.7829660053583822</v>
      </c>
      <c r="AH37" s="145">
        <v>7.634568180331005</v>
      </c>
      <c r="AI37" s="165">
        <f>1.5*AH37</f>
        <v>11.451852270496508</v>
      </c>
      <c r="AJ37" s="123">
        <f>AVERAGE(AG37:AI37)</f>
        <v>8.9564621520619649</v>
      </c>
      <c r="AK37" s="147">
        <v>8.2121433288152073</v>
      </c>
      <c r="AL37" s="147">
        <v>8.325113697491318</v>
      </c>
      <c r="AM37" s="147">
        <v>8.2837605578549098</v>
      </c>
      <c r="AN37" s="147">
        <f t="shared" si="4"/>
        <v>8.2736725280538135</v>
      </c>
    </row>
    <row r="38" spans="1:40" x14ac:dyDescent="0.25">
      <c r="A38" s="227">
        <v>0.01</v>
      </c>
      <c r="B38" s="38" t="s">
        <v>42</v>
      </c>
      <c r="C38" s="37">
        <v>21</v>
      </c>
      <c r="D38" s="37">
        <v>1</v>
      </c>
      <c r="E38" s="37">
        <v>2.1</v>
      </c>
      <c r="F38" s="39">
        <v>2.1</v>
      </c>
      <c r="G38" s="40">
        <f t="shared" si="1"/>
        <v>0.1</v>
      </c>
      <c r="I38" s="37">
        <v>85</v>
      </c>
      <c r="K38" s="37">
        <v>2303</v>
      </c>
      <c r="M38" s="100">
        <v>170.75</v>
      </c>
      <c r="N38" s="100">
        <v>149.75</v>
      </c>
      <c r="O38" s="100">
        <v>138</v>
      </c>
      <c r="P38" s="65">
        <v>0.9574271077563381</v>
      </c>
      <c r="Q38" s="65">
        <v>1.2583057392117916</v>
      </c>
      <c r="R38" s="66">
        <v>1.1547005383792515</v>
      </c>
      <c r="T38" s="38" t="s">
        <v>42</v>
      </c>
      <c r="U38" s="85">
        <v>56.86</v>
      </c>
      <c r="V38" s="86">
        <v>45.52</v>
      </c>
      <c r="W38" s="85">
        <v>64.849999999999994</v>
      </c>
      <c r="X38" s="217">
        <f>AVERAGE(U38,V38)</f>
        <v>51.19</v>
      </c>
      <c r="Y38" s="222">
        <f>_xlfn.STDEV.S(U38,W38)</f>
        <v>5.6497831816805109</v>
      </c>
      <c r="Z38" s="85">
        <v>56.405526780000002</v>
      </c>
      <c r="AA38" s="86">
        <v>71.142794705</v>
      </c>
      <c r="AB38" s="85">
        <v>51.37166448</v>
      </c>
      <c r="AC38" s="225">
        <f>AVERAGE(Z38,AB38)</f>
        <v>53.888595629999998</v>
      </c>
      <c r="AD38" s="64">
        <f>_xlfn.STDEV.S(Z38,AB38)</f>
        <v>3.5594781678893126</v>
      </c>
      <c r="AF38" s="143" t="s">
        <v>42</v>
      </c>
      <c r="AG38" s="144">
        <v>8.4111126813854078</v>
      </c>
      <c r="AH38" s="145">
        <v>8.2542432815969811</v>
      </c>
      <c r="AI38" s="165">
        <f>1.5*AH38</f>
        <v>12.381364922395472</v>
      </c>
      <c r="AJ38" s="123">
        <f>AVERAGE(AG38:AI38)</f>
        <v>9.6822402951259523</v>
      </c>
      <c r="AK38" s="147">
        <v>11.319424586693861</v>
      </c>
      <c r="AL38" s="147">
        <v>11.507664380121135</v>
      </c>
      <c r="AM38" s="147">
        <v>0</v>
      </c>
      <c r="AN38" s="147">
        <f t="shared" si="4"/>
        <v>7.6090296556049992</v>
      </c>
    </row>
    <row r="39" spans="1:40" x14ac:dyDescent="0.25">
      <c r="A39" s="227">
        <v>1.4999999999999999E-2</v>
      </c>
      <c r="B39" s="38" t="s">
        <v>43</v>
      </c>
      <c r="C39" s="37">
        <v>20.8</v>
      </c>
      <c r="D39" s="37">
        <v>1.9</v>
      </c>
      <c r="E39" s="37">
        <v>2</v>
      </c>
      <c r="F39" s="39">
        <v>2.7</v>
      </c>
      <c r="G39" s="40">
        <f t="shared" si="1"/>
        <v>0.12980769230769232</v>
      </c>
      <c r="I39" s="37">
        <v>70</v>
      </c>
      <c r="K39" s="37">
        <v>2320</v>
      </c>
      <c r="M39" s="100">
        <v>173</v>
      </c>
      <c r="N39" s="100">
        <v>152.75</v>
      </c>
      <c r="O39" s="100">
        <v>143.5</v>
      </c>
      <c r="P39" s="65">
        <v>1.6329931618554521</v>
      </c>
      <c r="Q39" s="65">
        <v>2.9860788111948193</v>
      </c>
      <c r="R39" s="66">
        <v>1.2909944487358056</v>
      </c>
      <c r="T39" s="38" t="s">
        <v>43</v>
      </c>
      <c r="U39" s="85">
        <v>61.81</v>
      </c>
      <c r="V39" s="86">
        <v>55.17</v>
      </c>
      <c r="W39" s="85">
        <v>59.72</v>
      </c>
      <c r="X39" s="217">
        <f>AVERAGE(U39:W39)</f>
        <v>58.9</v>
      </c>
      <c r="Y39" s="222">
        <f>_xlfn.STDEV.S(U39:W39)</f>
        <v>3.3950994094429694</v>
      </c>
      <c r="Z39" s="85">
        <v>63.935291220000003</v>
      </c>
      <c r="AA39" s="86">
        <v>55.602494399999998</v>
      </c>
      <c r="AB39" s="85">
        <v>61.49708012</v>
      </c>
      <c r="AC39" s="225">
        <f>AVERAGE(Z39:AB39)</f>
        <v>60.344955246666665</v>
      </c>
      <c r="AD39" s="64">
        <f>_xlfn.STDEV.S(Z39:AB39)</f>
        <v>4.2842058194799142</v>
      </c>
      <c r="AF39" s="143" t="s">
        <v>43</v>
      </c>
      <c r="AG39" s="144">
        <v>11.924556748493801</v>
      </c>
      <c r="AH39" s="145">
        <v>9.7970987567624057</v>
      </c>
      <c r="AI39" s="165">
        <f>1.5*AH39</f>
        <v>14.695648135143609</v>
      </c>
      <c r="AJ39" s="123">
        <f>AVERAGE(AG39:AI39)</f>
        <v>12.139101213466605</v>
      </c>
      <c r="AK39" s="147">
        <v>12.88307470275155</v>
      </c>
      <c r="AL39" s="147">
        <v>13.292170791446704</v>
      </c>
      <c r="AM39" s="147">
        <v>13.427459402709463</v>
      </c>
      <c r="AN39" s="147">
        <f t="shared" si="4"/>
        <v>13.200901632302573</v>
      </c>
    </row>
    <row r="40" spans="1:40" x14ac:dyDescent="0.25">
      <c r="A40" s="227">
        <v>0.02</v>
      </c>
      <c r="B40" s="38" t="s">
        <v>44</v>
      </c>
      <c r="C40" s="37">
        <v>21.7</v>
      </c>
      <c r="D40" s="37">
        <v>2</v>
      </c>
      <c r="E40" s="37">
        <v>3.6</v>
      </c>
      <c r="F40" s="39">
        <v>3.8</v>
      </c>
      <c r="G40" s="40">
        <f t="shared" si="1"/>
        <v>0.17511520737327188</v>
      </c>
      <c r="I40" s="37">
        <v>95</v>
      </c>
      <c r="K40" s="37">
        <v>2346</v>
      </c>
      <c r="M40" s="100">
        <v>175</v>
      </c>
      <c r="N40" s="100">
        <v>150</v>
      </c>
      <c r="O40" s="100">
        <v>135</v>
      </c>
      <c r="P40" s="65">
        <v>1.4142135623730951</v>
      </c>
      <c r="Q40" s="65">
        <v>2.0816659994661326</v>
      </c>
      <c r="R40" s="66">
        <v>1.5</v>
      </c>
      <c r="T40" s="38" t="s">
        <v>44</v>
      </c>
      <c r="U40" s="85">
        <v>67.58</v>
      </c>
      <c r="V40" s="86">
        <v>64.430000000000007</v>
      </c>
      <c r="W40" s="85">
        <v>65.02</v>
      </c>
      <c r="X40" s="217">
        <f>AVERAGE(U40:W40)</f>
        <v>65.676666666666662</v>
      </c>
      <c r="Y40" s="222">
        <f>_xlfn.STDEV.S(U40:W40)</f>
        <v>1.6745248082167443</v>
      </c>
      <c r="Z40" s="85">
        <v>60.187100870000002</v>
      </c>
      <c r="AA40" s="86">
        <v>59.544571879999999</v>
      </c>
      <c r="AB40" s="85">
        <v>62.599413900000002</v>
      </c>
      <c r="AC40" s="225">
        <f>AVERAGE(Z40:AB40)</f>
        <v>60.777028883333337</v>
      </c>
      <c r="AD40" s="64">
        <f>_xlfn.STDEV.S(Z40:AB40)</f>
        <v>1.6105980993022384</v>
      </c>
      <c r="AF40" s="143" t="s">
        <v>44</v>
      </c>
      <c r="AG40" s="144">
        <v>14.653320404871142</v>
      </c>
      <c r="AH40" s="145">
        <v>15.18757721750929</v>
      </c>
      <c r="AI40" s="165">
        <f>1.5*AH40</f>
        <v>22.781365826263936</v>
      </c>
      <c r="AJ40" s="123">
        <f>AVERAGE(AG40:AI40)</f>
        <v>17.540754482881457</v>
      </c>
      <c r="AK40" s="147">
        <v>14.254955173664147</v>
      </c>
      <c r="AL40" s="147">
        <v>13.912007922045161</v>
      </c>
      <c r="AM40" s="147">
        <v>0</v>
      </c>
      <c r="AN40" s="147">
        <f t="shared" si="4"/>
        <v>9.3889876985697693</v>
      </c>
    </row>
    <row r="41" spans="1:40" ht="15.75" thickBot="1" x14ac:dyDescent="0.3">
      <c r="A41" s="227">
        <v>2.5000000000000001E-2</v>
      </c>
      <c r="B41" s="41" t="s">
        <v>45</v>
      </c>
      <c r="C41" s="42"/>
      <c r="D41" s="42"/>
      <c r="E41" s="42"/>
      <c r="F41" s="43"/>
      <c r="G41" s="44" t="e">
        <f t="shared" si="1"/>
        <v>#DIV/0!</v>
      </c>
      <c r="I41" s="42" t="s">
        <v>33</v>
      </c>
      <c r="K41" s="42">
        <v>2357</v>
      </c>
      <c r="M41" s="101"/>
      <c r="N41" s="101"/>
      <c r="O41" s="101"/>
      <c r="P41" s="89"/>
      <c r="Q41" s="89"/>
      <c r="R41" s="90"/>
      <c r="T41" s="41" t="s">
        <v>45</v>
      </c>
      <c r="U41" s="87"/>
      <c r="V41" s="88"/>
      <c r="W41" s="87"/>
      <c r="X41" s="219"/>
      <c r="Y41" s="223"/>
      <c r="Z41" s="87"/>
      <c r="AA41" s="88"/>
      <c r="AB41" s="87"/>
      <c r="AC41" s="226"/>
      <c r="AD41" s="70"/>
      <c r="AF41" s="149" t="s">
        <v>45</v>
      </c>
      <c r="AG41" s="150"/>
      <c r="AH41" s="151"/>
      <c r="AI41" s="109"/>
      <c r="AJ41" s="169"/>
      <c r="AK41" s="153"/>
      <c r="AL41" s="153"/>
      <c r="AM41" s="153"/>
      <c r="AN41" s="153"/>
    </row>
    <row r="42" spans="1:40" x14ac:dyDescent="0.25">
      <c r="AF42" s="158"/>
      <c r="AG42" s="158"/>
      <c r="AH42" s="159"/>
      <c r="AI42" s="159"/>
      <c r="AJ42" s="160"/>
      <c r="AK42" s="159"/>
      <c r="AL42" s="158"/>
      <c r="AM42" s="158"/>
      <c r="AN42" s="159"/>
    </row>
  </sheetData>
  <mergeCells count="18">
    <mergeCell ref="B2:B4"/>
    <mergeCell ref="C2:C4"/>
    <mergeCell ref="I2:I4"/>
    <mergeCell ref="K2:K4"/>
    <mergeCell ref="D3:D4"/>
    <mergeCell ref="E3:E4"/>
    <mergeCell ref="F3:F4"/>
    <mergeCell ref="G3:G4"/>
    <mergeCell ref="D2:G2"/>
    <mergeCell ref="M2:R3"/>
    <mergeCell ref="AF2:AF4"/>
    <mergeCell ref="AG2:AN2"/>
    <mergeCell ref="AG3:AJ3"/>
    <mergeCell ref="AK3:AN3"/>
    <mergeCell ref="T2:T4"/>
    <mergeCell ref="U3:Y3"/>
    <mergeCell ref="Z3:AD3"/>
    <mergeCell ref="U2:A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48502-D43C-48AD-BAF2-B0D402A3A8C0}">
  <dimension ref="B1:V25"/>
  <sheetViews>
    <sheetView tabSelected="1" workbookViewId="0">
      <selection activeCell="N13" sqref="N13"/>
    </sheetView>
  </sheetViews>
  <sheetFormatPr defaultRowHeight="15" x14ac:dyDescent="0.25"/>
  <cols>
    <col min="2" max="2" width="13.28515625" bestFit="1" customWidth="1"/>
    <col min="3" max="5" width="11.140625" bestFit="1" customWidth="1"/>
    <col min="8" max="11" width="11.140625" bestFit="1" customWidth="1"/>
    <col min="12" max="12" width="11.85546875" customWidth="1"/>
  </cols>
  <sheetData>
    <row r="1" spans="2:22" ht="15.75" thickBot="1" x14ac:dyDescent="0.3"/>
    <row r="2" spans="2:22" ht="15.75" thickBot="1" x14ac:dyDescent="0.3">
      <c r="B2" s="241" t="s">
        <v>59</v>
      </c>
      <c r="C2" s="242"/>
      <c r="D2" s="242"/>
      <c r="E2" s="242"/>
      <c r="F2" s="242"/>
      <c r="G2" s="243"/>
      <c r="H2" s="241" t="s">
        <v>60</v>
      </c>
      <c r="I2" s="242"/>
      <c r="J2" s="242"/>
      <c r="K2" s="242"/>
      <c r="L2" s="243"/>
      <c r="M2" s="263"/>
      <c r="N2" s="263"/>
      <c r="O2" s="263"/>
      <c r="P2" s="263"/>
      <c r="Q2" s="263"/>
      <c r="R2" s="263"/>
      <c r="S2" s="263"/>
      <c r="T2" s="263"/>
      <c r="U2" s="263"/>
      <c r="V2" s="263"/>
    </row>
    <row r="3" spans="2:22" ht="15.75" thickBot="1" x14ac:dyDescent="0.3">
      <c r="B3" s="244" t="s">
        <v>61</v>
      </c>
      <c r="C3" s="245" t="s">
        <v>62</v>
      </c>
      <c r="D3" s="245" t="s">
        <v>63</v>
      </c>
      <c r="E3" s="245" t="s">
        <v>64</v>
      </c>
      <c r="F3" s="245" t="s">
        <v>51</v>
      </c>
      <c r="G3" s="246" t="s">
        <v>52</v>
      </c>
      <c r="H3" s="244" t="s">
        <v>62</v>
      </c>
      <c r="I3" s="245" t="s">
        <v>63</v>
      </c>
      <c r="J3" s="245" t="s">
        <v>64</v>
      </c>
      <c r="K3" s="245" t="s">
        <v>51</v>
      </c>
      <c r="L3" s="246" t="s">
        <v>52</v>
      </c>
      <c r="M3" s="264"/>
      <c r="N3" s="264"/>
      <c r="O3" s="264"/>
      <c r="P3" s="264"/>
      <c r="Q3" s="264"/>
      <c r="R3" s="264"/>
      <c r="S3" s="264"/>
      <c r="T3" s="264"/>
      <c r="U3" s="264"/>
      <c r="V3" s="264"/>
    </row>
    <row r="4" spans="2:22" x14ac:dyDescent="0.25">
      <c r="B4" s="228" t="s">
        <v>9</v>
      </c>
      <c r="C4" s="229">
        <v>2.0981166743589741</v>
      </c>
      <c r="D4" s="229">
        <v>1.6200331467848563</v>
      </c>
      <c r="E4" s="229">
        <v>2.4069656763321308</v>
      </c>
      <c r="F4" s="229">
        <f>AVERAGE(C4:E4)</f>
        <v>2.0417051658253205</v>
      </c>
      <c r="G4" s="230">
        <f>_xlfn.STDEV.S(C4:E4)</f>
        <v>0.3964875726125589</v>
      </c>
      <c r="H4" s="231">
        <v>6.8504599999996696E-3</v>
      </c>
      <c r="I4" s="232">
        <v>6.2718754633750429E-3</v>
      </c>
      <c r="J4" s="232">
        <v>1.200533006343707E-2</v>
      </c>
      <c r="K4" s="229">
        <f>AVERAGE(H4:J4)</f>
        <v>8.3758885089372601E-3</v>
      </c>
      <c r="L4" s="233">
        <f>_xlfn.STDEV.S(H4:J4)</f>
        <v>3.1564734300565211E-3</v>
      </c>
      <c r="M4" s="265"/>
      <c r="N4" s="265"/>
      <c r="O4" s="265"/>
      <c r="P4" s="266"/>
      <c r="Q4" s="267"/>
      <c r="R4" s="265"/>
      <c r="S4" s="265"/>
      <c r="T4" s="265"/>
      <c r="U4" s="265"/>
      <c r="V4" s="265"/>
    </row>
    <row r="5" spans="2:22" x14ac:dyDescent="0.25">
      <c r="B5" s="228" t="s">
        <v>13</v>
      </c>
      <c r="C5" s="229">
        <v>5.8313576717948719</v>
      </c>
      <c r="D5" s="229">
        <v>4.2061298076923075</v>
      </c>
      <c r="E5" s="229">
        <v>5.1549341435897436</v>
      </c>
      <c r="F5" s="229">
        <f>AVERAGE(C5:E5)</f>
        <v>5.0641405410256413</v>
      </c>
      <c r="G5" s="230">
        <f>_xlfn.STDEV.S(C5:E5)</f>
        <v>0.81640921801739519</v>
      </c>
      <c r="H5" s="231">
        <v>0.49270980562500011</v>
      </c>
      <c r="I5" s="232">
        <v>0.25922374500000012</v>
      </c>
      <c r="J5" s="232">
        <v>0.33886346562500114</v>
      </c>
      <c r="K5" s="229">
        <f>AVERAGE(H5:J5)</f>
        <v>0.36359900541666712</v>
      </c>
      <c r="L5" s="233">
        <f>_xlfn.STDEV.S(H5:J5)</f>
        <v>0.1186921240990071</v>
      </c>
      <c r="M5" s="265"/>
      <c r="N5" s="265"/>
      <c r="O5" s="265"/>
      <c r="P5" s="266"/>
      <c r="Q5" s="267"/>
      <c r="R5" s="265"/>
      <c r="S5" s="265"/>
      <c r="T5" s="265"/>
      <c r="U5" s="265"/>
      <c r="V5" s="265"/>
    </row>
    <row r="6" spans="2:22" x14ac:dyDescent="0.25">
      <c r="B6" s="228" t="s">
        <v>14</v>
      </c>
      <c r="C6" s="229">
        <v>5.2254547899999997</v>
      </c>
      <c r="D6" s="229">
        <v>4.0524385897435895</v>
      </c>
      <c r="E6" s="229">
        <v>4.9350992849999997</v>
      </c>
      <c r="F6" s="229">
        <f>AVERAGE(C6:E6)</f>
        <v>4.7376642215811957</v>
      </c>
      <c r="G6" s="230">
        <f>_xlfn.STDEV.S(C6:E6)</f>
        <v>0.61092323962703621</v>
      </c>
      <c r="H6" s="231">
        <v>0.78087148699999998</v>
      </c>
      <c r="I6" s="232">
        <v>0.45924331500000082</v>
      </c>
      <c r="J6" s="234">
        <v>6.1255994000000001E-2</v>
      </c>
      <c r="K6" s="229">
        <f>AVERAGE(H6:I6)</f>
        <v>0.6200574010000004</v>
      </c>
      <c r="L6" s="233">
        <f>_xlfn.STDEV.S(H6:I6)</f>
        <v>0.22742546144183265</v>
      </c>
      <c r="M6" s="265"/>
      <c r="N6" s="265"/>
      <c r="O6" s="268"/>
      <c r="P6" s="266"/>
      <c r="Q6" s="267"/>
      <c r="R6" s="265"/>
      <c r="S6" s="265"/>
      <c r="T6" s="268"/>
      <c r="U6" s="269"/>
      <c r="V6" s="269"/>
    </row>
    <row r="7" spans="2:22" x14ac:dyDescent="0.25">
      <c r="B7" s="228" t="s">
        <v>27</v>
      </c>
      <c r="C7" s="229">
        <v>2.3070638020833334</v>
      </c>
      <c r="D7" s="229">
        <v>2.1942561222956742</v>
      </c>
      <c r="E7" s="229">
        <v>2.096912560096154</v>
      </c>
      <c r="F7" s="229">
        <f>AVERAGE(C7:E7)</f>
        <v>2.1994108281583871</v>
      </c>
      <c r="G7" s="230">
        <f>_xlfn.STDEV.S(C7:E7)</f>
        <v>0.10517040634887184</v>
      </c>
      <c r="H7" s="231">
        <v>1.1412776075324649E-2</v>
      </c>
      <c r="I7" s="232">
        <v>1.1342926882250692E-2</v>
      </c>
      <c r="J7" s="232">
        <v>6.2095932663130959E-3</v>
      </c>
      <c r="K7" s="229">
        <f>AVERAGE(H7:I7)</f>
        <v>1.1377851478787671E-2</v>
      </c>
      <c r="L7" s="233">
        <f>_xlfn.STDEV.S(H7:J7)</f>
        <v>2.9840996483105082E-3</v>
      </c>
      <c r="M7" s="265"/>
      <c r="N7" s="265"/>
      <c r="O7" s="265"/>
      <c r="P7" s="266"/>
      <c r="Q7" s="267"/>
      <c r="R7" s="265"/>
      <c r="S7" s="265"/>
      <c r="T7" s="265"/>
      <c r="U7" s="265"/>
      <c r="V7" s="265"/>
    </row>
    <row r="8" spans="2:22" ht="15.75" thickBot="1" x14ac:dyDescent="0.3">
      <c r="B8" s="235" t="s">
        <v>31</v>
      </c>
      <c r="C8" s="236">
        <v>3.7334841999999999</v>
      </c>
      <c r="D8" s="236">
        <v>4.3681183643830002</v>
      </c>
      <c r="E8" s="236">
        <v>4.2432845678084874</v>
      </c>
      <c r="F8" s="236">
        <f>AVERAGE(C8:E8)</f>
        <v>4.1149623773971626</v>
      </c>
      <c r="G8" s="237">
        <f>_xlfn.STDEV.S(C8:E8)</f>
        <v>0.33621432013597735</v>
      </c>
      <c r="H8" s="238">
        <v>0.25198853124999998</v>
      </c>
      <c r="I8" s="239">
        <v>0.11723139323294388</v>
      </c>
      <c r="J8" s="239">
        <v>0.43242063838988098</v>
      </c>
      <c r="K8" s="236">
        <f>AVERAGE(H8:J8)</f>
        <v>0.26721352095760825</v>
      </c>
      <c r="L8" s="240">
        <f>_xlfn.STDEV.S(H8:J8)</f>
        <v>0.15814523482972076</v>
      </c>
      <c r="M8" s="265"/>
      <c r="N8" s="265"/>
      <c r="O8" s="265"/>
      <c r="P8" s="266"/>
      <c r="Q8" s="267"/>
      <c r="R8" s="265"/>
      <c r="S8" s="265"/>
      <c r="T8" s="265"/>
      <c r="U8" s="265"/>
      <c r="V8" s="265"/>
    </row>
    <row r="10" spans="2:22" ht="15.75" thickBot="1" x14ac:dyDescent="0.3"/>
    <row r="11" spans="2:22" ht="15.75" thickBot="1" x14ac:dyDescent="0.3">
      <c r="B11" s="170" t="s">
        <v>66</v>
      </c>
      <c r="C11" s="171"/>
      <c r="D11" s="171"/>
      <c r="E11" s="171"/>
      <c r="F11" s="171"/>
      <c r="G11" s="172"/>
      <c r="H11" s="170" t="s">
        <v>67</v>
      </c>
      <c r="I11" s="171"/>
      <c r="J11" s="171"/>
      <c r="K11" s="171"/>
      <c r="L11" s="172"/>
    </row>
    <row r="12" spans="2:22" ht="15.75" thickBot="1" x14ac:dyDescent="0.3">
      <c r="B12" s="247"/>
      <c r="C12" s="2" t="s">
        <v>62</v>
      </c>
      <c r="D12" s="2" t="s">
        <v>63</v>
      </c>
      <c r="E12" s="248" t="s">
        <v>64</v>
      </c>
      <c r="F12" s="2" t="s">
        <v>68</v>
      </c>
      <c r="G12" s="52" t="s">
        <v>69</v>
      </c>
      <c r="H12" s="53" t="s">
        <v>62</v>
      </c>
      <c r="I12" s="2" t="s">
        <v>63</v>
      </c>
      <c r="J12" s="248" t="s">
        <v>64</v>
      </c>
      <c r="K12" s="2" t="s">
        <v>68</v>
      </c>
      <c r="L12" s="52" t="s">
        <v>69</v>
      </c>
    </row>
    <row r="13" spans="2:22" x14ac:dyDescent="0.25">
      <c r="B13" s="249" t="s">
        <v>70</v>
      </c>
      <c r="C13" s="250">
        <v>6.6840000000000002</v>
      </c>
      <c r="D13" s="250">
        <v>5.8810000000000002</v>
      </c>
      <c r="E13" s="250">
        <v>6.0190000000000001</v>
      </c>
      <c r="F13" s="251">
        <f>AVERAGE(C13:E13)</f>
        <v>6.1946666666666674</v>
      </c>
      <c r="G13" s="252">
        <f>_xlfn.STDEV.S(C13:E13)</f>
        <v>0.42935571887810386</v>
      </c>
      <c r="H13" s="253"/>
      <c r="I13" s="254"/>
      <c r="J13" s="254"/>
      <c r="K13" s="254"/>
      <c r="L13" s="255"/>
    </row>
    <row r="14" spans="2:22" x14ac:dyDescent="0.25">
      <c r="B14" s="249" t="s">
        <v>71</v>
      </c>
      <c r="C14" s="250">
        <v>4.5890000000000004</v>
      </c>
      <c r="D14" s="250">
        <v>4.8360000000000003</v>
      </c>
      <c r="E14" s="250">
        <v>4.9790000000000001</v>
      </c>
      <c r="F14" s="251">
        <f t="shared" ref="F14:F25" si="0">AVERAGE(C14:E14)</f>
        <v>4.801333333333333</v>
      </c>
      <c r="G14" s="252">
        <f t="shared" ref="G14:G25" si="1">_xlfn.STDEV.S(C14:E14)</f>
        <v>0.1972975755890915</v>
      </c>
      <c r="H14" s="256"/>
      <c r="I14" s="251"/>
      <c r="J14" s="251"/>
      <c r="K14" s="251"/>
      <c r="L14" s="252"/>
    </row>
    <row r="15" spans="2:22" x14ac:dyDescent="0.25">
      <c r="B15" s="249" t="s">
        <v>72</v>
      </c>
      <c r="C15" s="250">
        <v>4.6859999999999999</v>
      </c>
      <c r="D15" s="250">
        <v>5.05</v>
      </c>
      <c r="E15" s="250">
        <v>4.9260000000000002</v>
      </c>
      <c r="F15" s="251">
        <f t="shared" si="0"/>
        <v>4.8873333333333333</v>
      </c>
      <c r="G15" s="252">
        <f t="shared" si="1"/>
        <v>0.18505494679508927</v>
      </c>
      <c r="H15" s="91"/>
      <c r="K15" s="251"/>
      <c r="L15" s="252"/>
    </row>
    <row r="16" spans="2:22" x14ac:dyDescent="0.25">
      <c r="B16" s="249"/>
      <c r="C16" s="1"/>
      <c r="D16" s="1"/>
      <c r="E16" s="1"/>
      <c r="F16" s="251"/>
      <c r="G16" s="252"/>
      <c r="H16" s="249"/>
      <c r="I16" s="1"/>
      <c r="J16" s="1"/>
      <c r="K16" s="251"/>
      <c r="L16" s="252"/>
    </row>
    <row r="17" spans="2:12" x14ac:dyDescent="0.25">
      <c r="B17" s="249" t="s">
        <v>73</v>
      </c>
      <c r="C17" s="250">
        <v>14.032999999999999</v>
      </c>
      <c r="D17" s="250">
        <v>14.693</v>
      </c>
      <c r="E17" s="250">
        <v>15.285</v>
      </c>
      <c r="F17" s="251">
        <f t="shared" si="0"/>
        <v>14.670333333333332</v>
      </c>
      <c r="G17" s="252">
        <f t="shared" si="1"/>
        <v>0.62630769860615132</v>
      </c>
      <c r="H17" s="257">
        <v>1.0920000000000001</v>
      </c>
      <c r="I17" s="250">
        <v>1.0860000000000001</v>
      </c>
      <c r="J17" s="250">
        <v>1.0680000000000001</v>
      </c>
      <c r="K17" s="251">
        <f>AVERAGE(H17:J17)</f>
        <v>1.0820000000000001</v>
      </c>
      <c r="L17" s="252">
        <f>_xlfn.STDEV.S(H17:J17)</f>
        <v>1.2489995996796807E-2</v>
      </c>
    </row>
    <row r="18" spans="2:12" x14ac:dyDescent="0.25">
      <c r="B18" s="249" t="s">
        <v>74</v>
      </c>
      <c r="C18" s="250">
        <v>12.856</v>
      </c>
      <c r="D18" s="250">
        <v>14.435</v>
      </c>
      <c r="E18" s="250">
        <v>12.833</v>
      </c>
      <c r="F18" s="251">
        <f t="shared" si="0"/>
        <v>13.374666666666668</v>
      </c>
      <c r="G18" s="252">
        <f t="shared" si="1"/>
        <v>0.91834761029434475</v>
      </c>
      <c r="H18" s="257">
        <v>1.1040000000000001</v>
      </c>
      <c r="I18" s="250">
        <v>1.3680000000000001</v>
      </c>
      <c r="J18" s="250">
        <v>1.218</v>
      </c>
      <c r="K18" s="251">
        <f t="shared" ref="K18:K25" si="2">AVERAGE(H18:J18)</f>
        <v>1.2300000000000002</v>
      </c>
      <c r="L18" s="252">
        <f t="shared" ref="L18:L25" si="3">_xlfn.STDEV.S(H18:J18)</f>
        <v>0.13240845894428349</v>
      </c>
    </row>
    <row r="19" spans="2:12" x14ac:dyDescent="0.25">
      <c r="B19" s="249" t="s">
        <v>75</v>
      </c>
      <c r="C19" s="250">
        <v>4.2089999999999996</v>
      </c>
      <c r="D19" s="250">
        <v>3.6859999999999999</v>
      </c>
      <c r="E19" s="250">
        <v>3.887</v>
      </c>
      <c r="F19" s="251">
        <f t="shared" si="0"/>
        <v>3.9273333333333333</v>
      </c>
      <c r="G19" s="252">
        <f t="shared" si="1"/>
        <v>0.26382254136698263</v>
      </c>
      <c r="H19" s="257">
        <v>0.93799999999999994</v>
      </c>
      <c r="I19" s="250">
        <v>0.65600000000000003</v>
      </c>
      <c r="J19" s="250">
        <v>1.5489999999999999</v>
      </c>
      <c r="K19" s="251">
        <f t="shared" si="2"/>
        <v>1.0476666666666665</v>
      </c>
      <c r="L19" s="252">
        <f t="shared" si="3"/>
        <v>0.45648913824244869</v>
      </c>
    </row>
    <row r="20" spans="2:12" x14ac:dyDescent="0.25">
      <c r="B20" s="249"/>
      <c r="C20" s="1"/>
      <c r="D20" s="1"/>
      <c r="E20" s="1"/>
      <c r="F20" s="251"/>
      <c r="G20" s="252"/>
      <c r="H20" s="249"/>
      <c r="I20" s="1"/>
      <c r="J20" s="1"/>
      <c r="K20" s="251"/>
      <c r="L20" s="252"/>
    </row>
    <row r="21" spans="2:12" x14ac:dyDescent="0.25">
      <c r="B21" s="249" t="s">
        <v>76</v>
      </c>
      <c r="C21" s="250">
        <v>4.1870000000000003</v>
      </c>
      <c r="D21" s="250">
        <v>4.1955999999999998</v>
      </c>
      <c r="E21" s="250">
        <v>3.8986000000000001</v>
      </c>
      <c r="F21" s="251">
        <f t="shared" si="0"/>
        <v>4.0937333333333337</v>
      </c>
      <c r="G21" s="252">
        <f t="shared" si="1"/>
        <v>0.16904512218142623</v>
      </c>
      <c r="H21" s="257">
        <v>0.65969999999999995</v>
      </c>
      <c r="I21" s="250">
        <v>0.70955000000000001</v>
      </c>
      <c r="J21" s="250">
        <v>0.80030000000000001</v>
      </c>
      <c r="K21" s="251">
        <f t="shared" si="2"/>
        <v>0.7231833333333334</v>
      </c>
      <c r="L21" s="252">
        <f t="shared" si="3"/>
        <v>7.1284576405652694E-2</v>
      </c>
    </row>
    <row r="22" spans="2:12" x14ac:dyDescent="0.25">
      <c r="B22" s="249" t="s">
        <v>77</v>
      </c>
      <c r="C22" s="250">
        <v>4.6226513689595166</v>
      </c>
      <c r="D22" s="250">
        <v>4.2547328866629854</v>
      </c>
      <c r="E22" s="250">
        <v>4.5967651516231172</v>
      </c>
      <c r="F22" s="251">
        <f t="shared" si="0"/>
        <v>4.4913831357485394</v>
      </c>
      <c r="G22" s="252">
        <f t="shared" si="1"/>
        <v>0.20535342547955707</v>
      </c>
      <c r="H22" s="257">
        <v>0.69935981173330319</v>
      </c>
      <c r="I22" s="250">
        <v>0.5570170906139541</v>
      </c>
      <c r="J22" s="250">
        <v>0.65311855792060758</v>
      </c>
      <c r="K22" s="251">
        <f t="shared" si="2"/>
        <v>0.636498486755955</v>
      </c>
      <c r="L22" s="252">
        <f t="shared" si="3"/>
        <v>7.2612207224775821E-2</v>
      </c>
    </row>
    <row r="23" spans="2:12" x14ac:dyDescent="0.25">
      <c r="B23" s="249"/>
      <c r="C23" s="1"/>
      <c r="D23" s="1"/>
      <c r="E23" s="1"/>
      <c r="F23" s="251"/>
      <c r="G23" s="252"/>
      <c r="H23" s="249"/>
      <c r="I23" s="1"/>
      <c r="J23" s="1"/>
      <c r="K23" s="251"/>
      <c r="L23" s="252"/>
    </row>
    <row r="24" spans="2:12" x14ac:dyDescent="0.25">
      <c r="B24" s="249" t="s">
        <v>78</v>
      </c>
      <c r="C24" s="250">
        <v>6.2729646069164815</v>
      </c>
      <c r="D24" s="250">
        <v>8.271800174033185</v>
      </c>
      <c r="E24" s="250">
        <v>7.0876455009770627</v>
      </c>
      <c r="F24" s="251">
        <f t="shared" si="0"/>
        <v>7.2108034273089103</v>
      </c>
      <c r="G24" s="252">
        <f t="shared" si="1"/>
        <v>1.0050929370990702</v>
      </c>
      <c r="H24" s="256"/>
      <c r="I24" s="251"/>
      <c r="J24" s="251"/>
      <c r="K24" s="251"/>
      <c r="L24" s="252"/>
    </row>
    <row r="25" spans="2:12" ht="15.75" thickBot="1" x14ac:dyDescent="0.3">
      <c r="B25" s="258" t="s">
        <v>79</v>
      </c>
      <c r="C25" s="259">
        <v>7.7799506562969016</v>
      </c>
      <c r="D25" s="259">
        <v>10.755969958501735</v>
      </c>
      <c r="E25" s="259">
        <v>11.605286236278685</v>
      </c>
      <c r="F25" s="260">
        <f t="shared" si="0"/>
        <v>10.047068950359106</v>
      </c>
      <c r="G25" s="261">
        <f t="shared" si="1"/>
        <v>2.0087816094284334</v>
      </c>
      <c r="H25" s="262">
        <v>0.66843887907452926</v>
      </c>
      <c r="I25" s="259">
        <v>1.234519799822918</v>
      </c>
      <c r="J25" s="259">
        <v>0.75559408514891357</v>
      </c>
      <c r="K25" s="260">
        <f t="shared" si="2"/>
        <v>0.88618425468212025</v>
      </c>
      <c r="L25" s="261">
        <f t="shared" si="3"/>
        <v>0.30479869831229545</v>
      </c>
    </row>
  </sheetData>
  <mergeCells count="6">
    <mergeCell ref="B2:G2"/>
    <mergeCell ref="H2:L2"/>
    <mergeCell ref="M2:Q2"/>
    <mergeCell ref="R2:V2"/>
    <mergeCell ref="B11:G11"/>
    <mergeCell ref="H11:L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Phase 1</vt:lpstr>
      <vt:lpstr>Phase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Ilerioluwa Giwa</dc:creator>
  <cp:lastModifiedBy>HASSAN</cp:lastModifiedBy>
  <dcterms:created xsi:type="dcterms:W3CDTF">2022-05-20T02:18:24Z</dcterms:created>
  <dcterms:modified xsi:type="dcterms:W3CDTF">2022-12-01T03:10:15Z</dcterms:modified>
</cp:coreProperties>
</file>